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<sst xmlns="http://schemas.openxmlformats.org/spreadsheetml/2006/main" count="355" uniqueCount="209">
  <si>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</si>
  <si>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</si>
  <si>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</si>
  <si>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</si>
  <si>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</si>
  <si>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</si>
  <si>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</si>
  <si>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</si>
  <si>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</si>
  <si>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</si>
  <si>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</si>
  <si>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</si>
  <si>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</si>
  <si>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</si>
  <si>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</si>
  <si>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</si>
  <si>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</si>
  <si>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</si>
  <si>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</si>
  <si>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</si>
  <si>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</si>
  <si>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</si>
  <si>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</si>
  <si>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</si>
  <si>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</si>
  <si>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</si>
  <si>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</si>
  <si>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</si>
  <si>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</si>
  <si>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</si>
  <si>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</si>
  <si>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</si>
  <si>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</si>
  <si>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</si>
  <si>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</si>
  <si>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</si>
  <si>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</si>
  <si>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</si>
  <si>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</si>
  <si>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</si>
  <si>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</si>
  <si>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</si>
  <si>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</si>
  <si>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</si>
  <si>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</si>
  <si>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</si>
  <si>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</si>
  <si>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</si>
  <si>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</si>
  <si>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</si>
  <si>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</si>
  <si>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</si>
  <si>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</si>
  <si>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</si>
  <si>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</si>
  <si>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</si>
  <si>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</si>
  <si>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</si>
  <si>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</si>
  <si>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</si>
  <si>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</si>
  <si>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</si>
  <si>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</si>
  <si>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</si>
  <si>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</si>
  <si>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</si>
  <si>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</si>
  <si>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</si>
  <si>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</si>
  <si>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</si>
  <si>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</si>
  <si>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</si>
  <si>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</si>
  <si>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</si>
  <si>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</si>
  <si>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</si>
  <si>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</si>
  <si>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</si>
  <si>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</si>
  <si>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</si>
  <si>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</si>
  <si>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</si>
  <si>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</si>
  <si>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</si>
  <si>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</si>
  <si>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</si>
  <si>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</si>
  <si>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</si>
  <si>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</si>
  <si>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</si>
  <si>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</si>
  <si>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</si>
  <si>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</si>
  <si>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</si>
  <si>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</si>
  <si>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</si>
  <si>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</si>
  <si>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</si>
  <si>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</si>
  <si>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</si>
  <si>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</si>
  <si>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</si>
  <si>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</si>
  <si>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</si>
  <si>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</si>
  <si>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</si>
  <si>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</si>
  <si>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</si>
  <si>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</si>
  <si>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</si>
  <si>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</si>
  <si>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</si>
  <si>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</si>
  <si>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</si>
  <si>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</si>
  <si>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</si>
  <si>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FAIR VALUE ADJUSTMENT RESERVE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</si>
  <si>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</si>
  <si>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</si>
  <si>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</si>
  <si>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</si>
  <si>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</si>
  <si>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</si>
  <si>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</si>
  <si>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</si>
  <si>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</si>
  <si>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</si>
  <si>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</si>
  <si>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</si>
  <si>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</si>
  <si>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</si>
  <si>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</si>
  <si>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</si>
  <si>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</si>
  <si>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</si>
  <si>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for the financial period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</si>
  <si>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</si>
  <si>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</si>
  <si>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</si>
  <si>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</si>
  <si>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</si>
  <si>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</si>
  <si>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</si>
  <si>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</si>
  <si>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</si>
  <si>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</si>
  <si>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</si>
  <si>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</si>
  <si>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>Other Comprehensive Profit/(Loss)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</si>
  <si>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</si>
  <si>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</si>
  <si>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</si>
  <si>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</si>
  <si>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</si>
  <si>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</si>
  <si>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</si>
  <si>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</si>
  <si>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Effect on adoption of MFRS</t>
  </si>
  <si>
    <t xml:space="preserve">CONTRACT ASSETS - PROPERTY DEVELOPMENT COSTS 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</si>
  <si>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</si>
  <si>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</si>
  <si>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</si>
  <si>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</si>
  <si>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</si>
  <si>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</si>
  <si>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</si>
  <si>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</si>
  <si>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</si>
  <si>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</si>
  <si>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</si>
  <si>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</si>
  <si>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</si>
  <si>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Annual Financial Report for the financial year ended 31 December 2018.</t>
  </si>
  <si>
    <t>the Annual Financial Report for the financial year ended 31 December 2018.</t>
  </si>
  <si>
    <t>OPERATING LOSS BEFORE CHANGES IN WORKING CAPITAL</t>
  </si>
  <si>
    <t>NET CASH FROM INVESTING ACTIVITIES</t>
  </si>
  <si>
    <t>NET CASH USED IN FINANCING ACTIVITIES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</si>
  <si>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</si>
  <si>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</si>
  <si>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</si>
  <si>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</si>
  <si>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</si>
  <si>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>(2018: 168,391,313) Ordinary Shares)</t>
  </si>
  <si>
    <t xml:space="preserve">     Acquisition of investment in subsidiaries</t>
  </si>
  <si>
    <t>NET (DECREASE)/INCREASE IN CASH AND CASH EQUIVALENTS</t>
  </si>
  <si>
    <t>Total comprehensive loss</t>
  </si>
  <si>
    <t>Treasury</t>
  </si>
  <si>
    <t>Shares</t>
  </si>
  <si>
    <t xml:space="preserve">     Redemption/(Investment) in long term investment </t>
  </si>
  <si>
    <t>TREASURY SHARES</t>
  </si>
  <si>
    <t xml:space="preserve">Share repurchase </t>
  </si>
  <si>
    <t>EQUITY ATTRIBUTABLE TO EQUITY OWNERS OF THE COMPANY</t>
  </si>
  <si>
    <t xml:space="preserve">     Repurchase of treasury shares</t>
  </si>
  <si>
    <t>ACCUMULATED (LOSS)/PROFIT</t>
  </si>
  <si>
    <t xml:space="preserve"> (2018:168,391,313 Ordinary Shares)</t>
  </si>
  <si>
    <t>UNAUDITED RESULTS OF THE GROUP FOR THE FOURTH QUARTER ENDED 31 DECEMBER 2019</t>
  </si>
  <si>
    <t>&lt;--------------- ATTRIBUTABLE TO --------------- &gt;</t>
  </si>
  <si>
    <t>As At 1 Oct 2018</t>
  </si>
  <si>
    <t>As At 31 Dec 2018</t>
  </si>
  <si>
    <t>As At 1 Oct 2019</t>
  </si>
  <si>
    <t>As At 31 Dec 2019</t>
  </si>
  <si>
    <t>(Based on 156,568,613 Ordinary Shares)</t>
  </si>
  <si>
    <t xml:space="preserve">LOSS FOR THE FINANCIAL PERIOD </t>
  </si>
  <si>
    <t>TOTAL COMPREHENSIVE LOSS</t>
  </si>
  <si>
    <t>LOSS ATTRIBUTABLE TO :</t>
  </si>
  <si>
    <t>LOSS PER SHARE ATTRIBUTABLE</t>
  </si>
  <si>
    <t xml:space="preserve">Basic Loss Per Ordinary Share (Sen) </t>
  </si>
  <si>
    <t>Diluted Loss Per Ordinary Share (Sen)</t>
  </si>
  <si>
    <t>(Based on weighted average no of 166,893,302</t>
  </si>
</sst>
</file>

<file path=xl/styles.xml><?xml version="1.0" encoding="utf-8"?>
<styleSheet xmlns="http://schemas.openxmlformats.org/spreadsheetml/2006/main">
  <numFmts count="4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_);_(* \(#,##0\);_(* &quot;-&quot;?_);_(@_)"/>
    <numFmt numFmtId="186" formatCode="_(* #,##0.0000000_);_(* \(#,##0.0000000\);_(* &quot;-&quot;??_);_(@_)"/>
    <numFmt numFmtId="187" formatCode="#,##0.00%"/>
    <numFmt numFmtId="188" formatCode="_-* #,##0.0000000_-;\-* #,##0.0000000_-;_-* &quot;-&quot;??_-;_-@_-"/>
    <numFmt numFmtId="189" formatCode="0.0000"/>
    <numFmt numFmtId="190" formatCode="_(* #,##0.0_);_(* \(#,##0.0\);_(* &quot;-&quot;?_);_(@_)"/>
    <numFmt numFmtId="191" formatCode="_-* #,##0.0_-;\-* #,##0.0_-;_-* &quot;-&quot;??_-;_-@_-"/>
    <numFmt numFmtId="192" formatCode="\(0.00%\)"/>
    <numFmt numFmtId="193" formatCode="\(0.00%\);\(0.00%\)"/>
    <numFmt numFmtId="194" formatCode="_(* #,##0.000_);_(* \(#,##0.000\);_(* &quot;-&quot;???_);_(@_)"/>
    <numFmt numFmtId="195" formatCode="_-* #,##0.000_-;\-* #,##0.000_-;_-* &quot;-&quot;??_-;_-@_-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175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2" xfId="42" applyNumberFormat="1" applyFont="1" applyBorder="1" applyAlignment="1">
      <alignment/>
    </xf>
    <xf numFmtId="175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13" xfId="42" applyNumberFormat="1" applyFont="1" applyBorder="1" applyAlignment="1">
      <alignment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43" fontId="4" fillId="0" borderId="0" xfId="42" applyNumberFormat="1" applyFont="1" applyAlignment="1">
      <alignment/>
    </xf>
    <xf numFmtId="175" fontId="4" fillId="0" borderId="0" xfId="42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4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43" fontId="9" fillId="0" borderId="0" xfId="42" applyFont="1" applyAlignment="1">
      <alignment horizontal="right"/>
    </xf>
    <xf numFmtId="175" fontId="10" fillId="0" borderId="12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2" fontId="4" fillId="0" borderId="0" xfId="42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5" fontId="9" fillId="0" borderId="0" xfId="42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183" fontId="9" fillId="0" borderId="0" xfId="42" applyNumberFormat="1" applyFont="1" applyBorder="1" applyAlignment="1">
      <alignment/>
    </xf>
    <xf numFmtId="43" fontId="5" fillId="0" borderId="0" xfId="42" applyFont="1" applyAlignment="1">
      <alignment horizontal="center"/>
    </xf>
    <xf numFmtId="183" fontId="4" fillId="0" borderId="0" xfId="42" applyNumberFormat="1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183" fontId="4" fillId="0" borderId="0" xfId="42" applyNumberFormat="1" applyFont="1" applyBorder="1" applyAlignment="1">
      <alignment/>
    </xf>
    <xf numFmtId="175" fontId="5" fillId="0" borderId="12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5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wongyf\AppData\Local\Microsoft\Windows\INetCache\Content.Outlook\ITV16AOF\LIMCL\CONSODe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wongyf\AppData\Local\Microsoft\Windows\INetCache\Content.Outlook\ITV16AOF\LIMCL\consoCflowDe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FL TRD Shandong"/>
      <sheetName val="Acq.MH Const"/>
      <sheetName val="Redemptn RPS"/>
      <sheetName val="KJ RPS "/>
      <sheetName val="CNY Exc Rate"/>
    </sheetNames>
    <sheetDataSet>
      <sheetData sheetId="12">
        <row r="105">
          <cell r="Z105">
            <v>0</v>
          </cell>
        </row>
        <row r="106">
          <cell r="Z106">
            <v>0</v>
          </cell>
        </row>
        <row r="107">
          <cell r="Z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72">
          <cell r="C72">
            <v>0</v>
          </cell>
        </row>
        <row r="76">
          <cell r="C76">
            <v>0</v>
          </cell>
        </row>
        <row r="88">
          <cell r="C88">
            <v>0.014124720000000479</v>
          </cell>
        </row>
        <row r="96">
          <cell r="C96">
            <v>0</v>
          </cell>
        </row>
        <row r="97">
          <cell r="C97">
            <v>0</v>
          </cell>
        </row>
        <row r="101">
          <cell r="C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A43">
      <selection activeCell="H65" sqref="H65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31" t="s">
        <v>2</v>
      </c>
      <c r="C2" s="32"/>
      <c r="D2" s="32"/>
      <c r="E2" s="32"/>
      <c r="F2" s="32"/>
      <c r="G2" s="32"/>
      <c r="H2" s="32"/>
      <c r="I2" s="32"/>
      <c r="J2" s="33"/>
    </row>
    <row r="3" spans="2:10" ht="16.5">
      <c r="B3" s="31" t="s">
        <v>3</v>
      </c>
      <c r="C3" s="32"/>
      <c r="D3" s="32"/>
      <c r="E3" s="32"/>
      <c r="F3" s="32"/>
      <c r="G3" s="32"/>
      <c r="H3" s="32"/>
      <c r="I3" s="32"/>
      <c r="J3" s="31"/>
    </row>
    <row r="4" spans="2:10" ht="16.5">
      <c r="B4" s="31" t="s">
        <v>0</v>
      </c>
      <c r="C4" s="32"/>
      <c r="D4" s="32"/>
      <c r="E4" s="32"/>
      <c r="F4" s="32"/>
      <c r="G4" s="32"/>
      <c r="H4" s="32" t="s">
        <v>0</v>
      </c>
      <c r="I4" s="32"/>
      <c r="J4" s="34"/>
    </row>
    <row r="5" spans="2:10" ht="16.5">
      <c r="B5" s="31" t="s">
        <v>195</v>
      </c>
      <c r="C5" s="32"/>
      <c r="D5" s="32"/>
      <c r="E5" s="32"/>
      <c r="F5" s="32"/>
      <c r="G5" s="32"/>
      <c r="H5" s="32"/>
      <c r="I5" s="32"/>
      <c r="J5" s="32"/>
    </row>
    <row r="6" spans="2:10" ht="16.5">
      <c r="B6" s="31" t="s">
        <v>88</v>
      </c>
      <c r="C6" s="32"/>
      <c r="D6" s="32"/>
      <c r="E6" s="32"/>
      <c r="F6" s="32"/>
      <c r="G6" s="32"/>
      <c r="H6" s="32"/>
      <c r="I6" s="32"/>
      <c r="J6" s="32"/>
    </row>
    <row r="7" spans="2:10" ht="16.5">
      <c r="B7" s="31"/>
      <c r="C7" s="32"/>
      <c r="D7" s="32"/>
      <c r="E7" s="32"/>
      <c r="F7" s="32"/>
      <c r="G7" s="32"/>
      <c r="H7" s="32"/>
      <c r="I7" s="32"/>
      <c r="J7" s="32"/>
    </row>
    <row r="8" spans="2:10" ht="16.5">
      <c r="B8" s="31"/>
      <c r="C8" s="32"/>
      <c r="D8" s="35" t="s">
        <v>6</v>
      </c>
      <c r="E8" s="35"/>
      <c r="F8" s="35"/>
      <c r="G8" s="27"/>
      <c r="H8" s="35" t="s">
        <v>7</v>
      </c>
      <c r="I8" s="35"/>
      <c r="J8" s="35"/>
    </row>
    <row r="9" spans="2:10" ht="16.5">
      <c r="B9" s="31"/>
      <c r="C9" s="32"/>
      <c r="D9" s="32"/>
      <c r="E9" s="32"/>
      <c r="F9" s="32"/>
      <c r="G9" s="32"/>
      <c r="H9" s="32"/>
      <c r="I9" s="32"/>
      <c r="J9" s="32"/>
    </row>
    <row r="10" spans="2:10" ht="16.5">
      <c r="B10" s="31"/>
      <c r="C10" s="32"/>
      <c r="D10" s="32"/>
      <c r="E10" s="32"/>
      <c r="F10" s="36" t="s">
        <v>22</v>
      </c>
      <c r="G10" s="32"/>
      <c r="H10" s="32"/>
      <c r="I10" s="32"/>
      <c r="J10" s="36" t="s">
        <v>22</v>
      </c>
    </row>
    <row r="11" spans="2:10" ht="16.5">
      <c r="B11" s="31" t="s">
        <v>0</v>
      </c>
      <c r="C11" s="32"/>
      <c r="D11" s="36" t="s">
        <v>8</v>
      </c>
      <c r="E11" s="36"/>
      <c r="F11" s="36" t="s">
        <v>9</v>
      </c>
      <c r="G11" s="32"/>
      <c r="H11" s="36" t="s">
        <v>8</v>
      </c>
      <c r="I11" s="36"/>
      <c r="J11" s="36" t="s">
        <v>9</v>
      </c>
    </row>
    <row r="12" spans="2:10" ht="16.5">
      <c r="B12" s="26"/>
      <c r="C12" s="26"/>
      <c r="D12" s="36" t="s">
        <v>9</v>
      </c>
      <c r="E12" s="36"/>
      <c r="F12" s="36" t="s">
        <v>11</v>
      </c>
      <c r="G12" s="37"/>
      <c r="H12" s="36" t="s">
        <v>9</v>
      </c>
      <c r="I12" s="36"/>
      <c r="J12" s="36" t="s">
        <v>11</v>
      </c>
    </row>
    <row r="13" spans="2:10" ht="16.5">
      <c r="B13" s="26"/>
      <c r="C13" s="26"/>
      <c r="D13" s="36" t="s">
        <v>10</v>
      </c>
      <c r="E13" s="36"/>
      <c r="F13" s="36" t="s">
        <v>10</v>
      </c>
      <c r="G13" s="37"/>
      <c r="H13" s="36" t="s">
        <v>12</v>
      </c>
      <c r="I13" s="36"/>
      <c r="J13" s="36" t="s">
        <v>13</v>
      </c>
    </row>
    <row r="14" spans="2:10" ht="16.5">
      <c r="B14" s="26"/>
      <c r="C14" s="26"/>
      <c r="D14" s="38" t="s">
        <v>52</v>
      </c>
      <c r="E14" s="36"/>
      <c r="F14" s="38" t="str">
        <f>D14</f>
        <v>31 DEC</v>
      </c>
      <c r="G14" s="27"/>
      <c r="H14" s="38" t="str">
        <f>F14</f>
        <v>31 DEC</v>
      </c>
      <c r="I14" s="36"/>
      <c r="J14" s="38" t="str">
        <f>H14</f>
        <v>31 DEC</v>
      </c>
    </row>
    <row r="15" spans="2:10" ht="16.5">
      <c r="B15" s="26"/>
      <c r="C15" s="26"/>
      <c r="D15" s="36">
        <v>2019</v>
      </c>
      <c r="E15" s="36"/>
      <c r="F15" s="36">
        <v>2018</v>
      </c>
      <c r="G15" s="36"/>
      <c r="H15" s="36">
        <v>2019</v>
      </c>
      <c r="I15" s="36"/>
      <c r="J15" s="36">
        <v>2018</v>
      </c>
    </row>
    <row r="16" spans="2:10" ht="16.5">
      <c r="B16" s="26"/>
      <c r="C16" s="26"/>
      <c r="D16" s="36" t="s">
        <v>1</v>
      </c>
      <c r="E16" s="36"/>
      <c r="F16" s="36" t="s">
        <v>1</v>
      </c>
      <c r="G16" s="36"/>
      <c r="H16" s="36" t="s">
        <v>1</v>
      </c>
      <c r="I16" s="36"/>
      <c r="J16" s="36" t="s">
        <v>1</v>
      </c>
    </row>
    <row r="17" spans="2:10" ht="16.5">
      <c r="B17" s="27"/>
      <c r="C17" s="26"/>
      <c r="D17" s="26" t="s">
        <v>0</v>
      </c>
      <c r="E17" s="26"/>
      <c r="F17" s="3"/>
      <c r="G17" s="26"/>
      <c r="H17" s="26"/>
      <c r="I17" s="26"/>
      <c r="J17" s="3"/>
    </row>
    <row r="18" spans="2:10" ht="16.5">
      <c r="B18" s="27" t="s">
        <v>26</v>
      </c>
      <c r="C18" s="26"/>
      <c r="D18" s="39">
        <f>10838-6677</f>
        <v>4161</v>
      </c>
      <c r="E18" s="39"/>
      <c r="F18" s="39">
        <f>10133-6687</f>
        <v>3446</v>
      </c>
      <c r="G18" s="26"/>
      <c r="H18" s="39">
        <v>10837.652660000002</v>
      </c>
      <c r="I18" s="39"/>
      <c r="J18" s="40">
        <v>10133</v>
      </c>
    </row>
    <row r="19" spans="2:10" ht="16.5">
      <c r="B19" s="26"/>
      <c r="C19" s="26"/>
      <c r="D19" s="41"/>
      <c r="E19" s="41"/>
      <c r="F19" s="41"/>
      <c r="G19" s="26"/>
      <c r="H19" s="26"/>
      <c r="I19" s="41"/>
      <c r="J19" s="41"/>
    </row>
    <row r="20" spans="2:10" ht="16.5">
      <c r="B20" s="29" t="s">
        <v>42</v>
      </c>
      <c r="C20" s="26"/>
      <c r="D20" s="42">
        <f>-21253+13937</f>
        <v>-7316</v>
      </c>
      <c r="E20" s="26"/>
      <c r="F20" s="43">
        <f>-14918+9821</f>
        <v>-5097</v>
      </c>
      <c r="G20" s="26"/>
      <c r="H20" s="43">
        <v>-21252.523919999996</v>
      </c>
      <c r="I20" s="26"/>
      <c r="J20" s="43">
        <v>-14918</v>
      </c>
    </row>
    <row r="21" spans="2:10" ht="16.5">
      <c r="B21" s="26" t="s">
        <v>115</v>
      </c>
      <c r="C21" s="37"/>
      <c r="D21" s="42">
        <f>807-553</f>
        <v>254</v>
      </c>
      <c r="E21" s="42"/>
      <c r="F21" s="42">
        <f>623-477</f>
        <v>146</v>
      </c>
      <c r="G21" s="37"/>
      <c r="H21" s="42">
        <v>807.0765400000005</v>
      </c>
      <c r="I21" s="42"/>
      <c r="J21" s="43">
        <v>623</v>
      </c>
    </row>
    <row r="22" spans="2:10" ht="16.5">
      <c r="B22" s="26"/>
      <c r="C22" s="37"/>
      <c r="D22" s="44" t="s">
        <v>0</v>
      </c>
      <c r="E22" s="42"/>
      <c r="F22" s="45"/>
      <c r="G22" s="37"/>
      <c r="H22" s="44"/>
      <c r="I22" s="42"/>
      <c r="J22" s="46"/>
    </row>
    <row r="23" spans="2:10" ht="16.5">
      <c r="B23" s="27" t="s">
        <v>54</v>
      </c>
      <c r="C23" s="37" t="s">
        <v>0</v>
      </c>
      <c r="D23" s="42">
        <f>SUM(D18:D22)</f>
        <v>-2901</v>
      </c>
      <c r="E23" s="42"/>
      <c r="F23" s="43">
        <f>SUM(F18:F22)</f>
        <v>-1505</v>
      </c>
      <c r="G23" s="37"/>
      <c r="H23" s="42">
        <f>SUM(H18:H22)</f>
        <v>-9607.794719999994</v>
      </c>
      <c r="I23" s="42"/>
      <c r="J23" s="42">
        <f>SUM(J18:J22)</f>
        <v>-4162</v>
      </c>
    </row>
    <row r="24" spans="2:10" ht="16.5">
      <c r="B24" s="27"/>
      <c r="C24" s="37"/>
      <c r="D24" s="42"/>
      <c r="E24" s="42"/>
      <c r="F24" s="43"/>
      <c r="G24" s="37"/>
      <c r="H24" s="42" t="s">
        <v>0</v>
      </c>
      <c r="I24" s="42"/>
      <c r="J24" s="37"/>
    </row>
    <row r="25" spans="2:10" ht="16.5">
      <c r="B25" s="26" t="s">
        <v>46</v>
      </c>
      <c r="C25" s="37"/>
      <c r="D25" s="42">
        <f>88-64</f>
        <v>24</v>
      </c>
      <c r="E25" s="42"/>
      <c r="F25" s="43">
        <f>60-45</f>
        <v>15</v>
      </c>
      <c r="G25" s="37"/>
      <c r="H25" s="42">
        <v>88.49911999999998</v>
      </c>
      <c r="I25" s="42"/>
      <c r="J25" s="43">
        <v>60</v>
      </c>
    </row>
    <row r="26" spans="2:10" ht="16.5">
      <c r="B26" s="26" t="s">
        <v>47</v>
      </c>
      <c r="C26" s="37"/>
      <c r="D26" s="42">
        <f>-2+2</f>
        <v>0</v>
      </c>
      <c r="E26" s="42"/>
      <c r="F26" s="43">
        <f>-38+37</f>
        <v>-1</v>
      </c>
      <c r="G26" s="37"/>
      <c r="H26" s="42">
        <v>-1.5368700000000075</v>
      </c>
      <c r="I26" s="42"/>
      <c r="J26" s="43">
        <v>-38</v>
      </c>
    </row>
    <row r="27" spans="2:10" ht="16.5">
      <c r="B27" s="26" t="s">
        <v>43</v>
      </c>
      <c r="C27" s="37"/>
      <c r="D27" s="43">
        <f>3000-1938</f>
        <v>1062</v>
      </c>
      <c r="E27" s="42"/>
      <c r="F27" s="42">
        <f>3411-2755</f>
        <v>656</v>
      </c>
      <c r="G27" s="37"/>
      <c r="H27" s="53">
        <v>3000.1188899999997</v>
      </c>
      <c r="I27" s="42"/>
      <c r="J27" s="42">
        <v>3411</v>
      </c>
    </row>
    <row r="28" spans="2:10" ht="16.5">
      <c r="B28" s="26" t="s">
        <v>0</v>
      </c>
      <c r="C28" s="37"/>
      <c r="D28" s="44" t="s">
        <v>0</v>
      </c>
      <c r="E28" s="44"/>
      <c r="F28" s="45" t="s">
        <v>0</v>
      </c>
      <c r="G28" s="37"/>
      <c r="H28" s="44" t="s">
        <v>0</v>
      </c>
      <c r="I28" s="44"/>
      <c r="J28" s="45"/>
    </row>
    <row r="29" spans="2:10" ht="16.5">
      <c r="B29" s="47" t="s">
        <v>70</v>
      </c>
      <c r="C29" s="37"/>
      <c r="D29" s="43">
        <f>SUM(D23:D28)</f>
        <v>-1815</v>
      </c>
      <c r="E29" s="42"/>
      <c r="F29" s="42">
        <f>SUM(F23:F28)</f>
        <v>-835</v>
      </c>
      <c r="G29" s="37"/>
      <c r="H29" s="43">
        <f>SUM(H23:H28)-1</f>
        <v>-6521.713579999994</v>
      </c>
      <c r="I29" s="42"/>
      <c r="J29" s="42">
        <f>SUM(J23:J28)</f>
        <v>-729</v>
      </c>
    </row>
    <row r="30" spans="2:10" ht="16.5">
      <c r="B30" s="47" t="s">
        <v>0</v>
      </c>
      <c r="C30" s="37"/>
      <c r="D30" s="42"/>
      <c r="E30" s="42"/>
      <c r="F30" s="37"/>
      <c r="G30" s="37"/>
      <c r="H30" s="42" t="s">
        <v>0</v>
      </c>
      <c r="I30" s="42"/>
      <c r="J30" s="37"/>
    </row>
    <row r="31" spans="2:10" ht="16.5">
      <c r="B31" s="26" t="s">
        <v>28</v>
      </c>
      <c r="C31" s="26"/>
      <c r="D31" s="39">
        <f>-99+71</f>
        <v>-28</v>
      </c>
      <c r="E31" s="39"/>
      <c r="F31" s="48">
        <f>-15+25</f>
        <v>10</v>
      </c>
      <c r="G31" s="26"/>
      <c r="H31" s="49">
        <v>-99.40382</v>
      </c>
      <c r="I31" s="39"/>
      <c r="J31" s="48">
        <v>-15</v>
      </c>
    </row>
    <row r="32" spans="2:10" ht="16.5">
      <c r="B32" s="26" t="s">
        <v>0</v>
      </c>
      <c r="C32" s="26"/>
      <c r="D32" s="44" t="s">
        <v>0</v>
      </c>
      <c r="E32" s="44"/>
      <c r="F32" s="44" t="s">
        <v>0</v>
      </c>
      <c r="G32" s="26"/>
      <c r="H32" s="44" t="s">
        <v>0</v>
      </c>
      <c r="I32" s="44"/>
      <c r="J32" s="44" t="s">
        <v>0</v>
      </c>
    </row>
    <row r="33" spans="2:10" ht="16.5" hidden="1">
      <c r="B33" s="47" t="s">
        <v>82</v>
      </c>
      <c r="C33" s="37"/>
      <c r="D33" s="39">
        <f>SUM(D29:D32)</f>
        <v>-1843</v>
      </c>
      <c r="E33" s="39"/>
      <c r="F33" s="39">
        <f>SUM(F29:F32)</f>
        <v>-825</v>
      </c>
      <c r="G33" s="41"/>
      <c r="H33" s="39">
        <f>SUM(H29:H32)</f>
        <v>-6621.117399999994</v>
      </c>
      <c r="I33" s="39"/>
      <c r="J33" s="39">
        <f>SUM(J29:J32)</f>
        <v>-744</v>
      </c>
    </row>
    <row r="34" spans="2:10" ht="16.5" hidden="1">
      <c r="B34" s="47"/>
      <c r="C34" s="37"/>
      <c r="D34" s="42"/>
      <c r="E34" s="42"/>
      <c r="F34" s="42"/>
      <c r="G34" s="37"/>
      <c r="H34" s="42"/>
      <c r="I34" s="42"/>
      <c r="J34" s="42"/>
    </row>
    <row r="35" spans="2:10" ht="16.5" hidden="1">
      <c r="B35" s="47" t="s">
        <v>71</v>
      </c>
      <c r="C35" s="37"/>
      <c r="D35" s="42"/>
      <c r="E35" s="42"/>
      <c r="F35" s="42"/>
      <c r="G35" s="37"/>
      <c r="H35" s="42"/>
      <c r="I35" s="42"/>
      <c r="J35" s="42"/>
    </row>
    <row r="36" spans="2:10" ht="16.5" hidden="1">
      <c r="B36" s="47" t="s">
        <v>80</v>
      </c>
      <c r="C36" s="37"/>
      <c r="D36" s="42">
        <v>0</v>
      </c>
      <c r="E36" s="42"/>
      <c r="F36" s="42">
        <v>0</v>
      </c>
      <c r="G36" s="37"/>
      <c r="H36" s="42">
        <v>0</v>
      </c>
      <c r="I36" s="42"/>
      <c r="J36" s="42">
        <v>0</v>
      </c>
    </row>
    <row r="37" spans="2:10" ht="16.5" hidden="1">
      <c r="B37" s="47"/>
      <c r="C37" s="37"/>
      <c r="D37" s="42"/>
      <c r="E37" s="42"/>
      <c r="F37" s="42"/>
      <c r="G37" s="37"/>
      <c r="H37" s="42"/>
      <c r="I37" s="42"/>
      <c r="J37" s="42"/>
    </row>
    <row r="38" spans="2:22" ht="16.5">
      <c r="B38" s="47" t="s">
        <v>202</v>
      </c>
      <c r="C38" s="37"/>
      <c r="D38" s="50">
        <f>SUM(D33:D37)</f>
        <v>-1843</v>
      </c>
      <c r="E38" s="50"/>
      <c r="F38" s="50">
        <f>SUM(F33:F37)</f>
        <v>-825</v>
      </c>
      <c r="G38" s="37"/>
      <c r="H38" s="51">
        <f>SUM(H33:H37)</f>
        <v>-6621.117399999994</v>
      </c>
      <c r="I38" s="50"/>
      <c r="J38" s="50">
        <f>SUM(J33:J37)</f>
        <v>-744</v>
      </c>
      <c r="V38" s="78"/>
    </row>
    <row r="39" spans="2:10" ht="16.5">
      <c r="B39" s="47"/>
      <c r="C39" s="37"/>
      <c r="D39" s="39"/>
      <c r="E39" s="39"/>
      <c r="F39" s="39"/>
      <c r="G39" s="37"/>
      <c r="H39" s="39"/>
      <c r="I39" s="39"/>
      <c r="J39" s="39"/>
    </row>
    <row r="40" spans="2:10" ht="16.5">
      <c r="B40" s="29" t="s">
        <v>148</v>
      </c>
      <c r="C40" s="37"/>
      <c r="D40" s="49">
        <v>0</v>
      </c>
      <c r="E40" s="39"/>
      <c r="F40" s="39">
        <v>0</v>
      </c>
      <c r="G40" s="37"/>
      <c r="H40" s="39">
        <v>0</v>
      </c>
      <c r="I40" s="39"/>
      <c r="J40" s="39">
        <v>0</v>
      </c>
    </row>
    <row r="41" spans="2:10" ht="10.5" customHeight="1">
      <c r="B41" s="47"/>
      <c r="C41" s="37"/>
      <c r="D41" s="39"/>
      <c r="E41" s="39"/>
      <c r="F41" s="39"/>
      <c r="G41" s="37"/>
      <c r="H41" s="39"/>
      <c r="I41" s="39"/>
      <c r="J41" s="39"/>
    </row>
    <row r="42" spans="2:22" ht="16.5">
      <c r="B42" s="47" t="s">
        <v>203</v>
      </c>
      <c r="C42" s="37"/>
      <c r="D42" s="39"/>
      <c r="E42" s="39"/>
      <c r="F42" s="39"/>
      <c r="G42" s="37"/>
      <c r="H42" s="39"/>
      <c r="I42" s="39"/>
      <c r="J42" s="39"/>
      <c r="V42" s="79"/>
    </row>
    <row r="43" spans="2:10" ht="17.25" thickBot="1">
      <c r="B43" s="47" t="s">
        <v>89</v>
      </c>
      <c r="C43" s="37"/>
      <c r="D43" s="52">
        <f>SUM(D38:D42)</f>
        <v>-1843</v>
      </c>
      <c r="E43" s="52"/>
      <c r="F43" s="52">
        <f>SUM(F38:F42)</f>
        <v>-825</v>
      </c>
      <c r="G43" s="37"/>
      <c r="H43" s="52">
        <f>SUM(H38:H42)</f>
        <v>-6621.117399999994</v>
      </c>
      <c r="I43" s="52"/>
      <c r="J43" s="52">
        <f>SUM(J38:J42)</f>
        <v>-744</v>
      </c>
    </row>
    <row r="44" spans="2:10" ht="17.25" thickTop="1">
      <c r="B44" s="47"/>
      <c r="C44" s="37"/>
      <c r="D44" s="39"/>
      <c r="E44" s="39"/>
      <c r="F44" s="39"/>
      <c r="G44" s="37"/>
      <c r="H44" s="39"/>
      <c r="I44" s="39"/>
      <c r="J44" s="39"/>
    </row>
    <row r="45" spans="2:10" ht="16.5">
      <c r="B45" s="47" t="s">
        <v>204</v>
      </c>
      <c r="C45" s="37"/>
      <c r="D45" s="42"/>
      <c r="E45" s="42"/>
      <c r="F45" s="42"/>
      <c r="G45" s="37"/>
      <c r="H45" s="42"/>
      <c r="I45" s="42"/>
      <c r="J45" s="42"/>
    </row>
    <row r="46" spans="2:10" ht="16.5">
      <c r="B46" s="29" t="s">
        <v>118</v>
      </c>
      <c r="C46" s="37"/>
      <c r="D46" s="43">
        <f>-6648+4811</f>
        <v>-1837</v>
      </c>
      <c r="E46" s="42"/>
      <c r="F46" s="42">
        <f>-688-134</f>
        <v>-822</v>
      </c>
      <c r="G46" s="37"/>
      <c r="H46" s="43">
        <f>H38-H47</f>
        <v>-6647.747090899994</v>
      </c>
      <c r="I46" s="42"/>
      <c r="J46" s="42">
        <v>-687</v>
      </c>
    </row>
    <row r="47" spans="2:10" ht="16.5">
      <c r="B47" s="26" t="s">
        <v>113</v>
      </c>
      <c r="C47" s="37"/>
      <c r="D47" s="76">
        <f>27-33</f>
        <v>-6</v>
      </c>
      <c r="E47" s="42"/>
      <c r="F47" s="48">
        <f>-57+54</f>
        <v>-3</v>
      </c>
      <c r="G47" s="37"/>
      <c r="H47" s="76">
        <v>26.62969090000004</v>
      </c>
      <c r="I47" s="42"/>
      <c r="J47" s="48">
        <v>-57</v>
      </c>
    </row>
    <row r="48" spans="2:10" ht="16.5">
      <c r="B48" s="26"/>
      <c r="C48" s="26"/>
      <c r="D48" s="54"/>
      <c r="E48" s="54"/>
      <c r="F48" s="54"/>
      <c r="G48" s="26"/>
      <c r="H48" s="54"/>
      <c r="I48" s="54"/>
      <c r="J48" s="54"/>
    </row>
    <row r="49" spans="2:10" ht="17.25" thickBot="1">
      <c r="B49" s="47" t="s">
        <v>0</v>
      </c>
      <c r="C49" s="26"/>
      <c r="D49" s="55">
        <f>SUM(D46:D48)</f>
        <v>-1843</v>
      </c>
      <c r="E49" s="52"/>
      <c r="F49" s="52">
        <f>SUM(F46:F48)</f>
        <v>-825</v>
      </c>
      <c r="G49" s="26"/>
      <c r="H49" s="52">
        <f>SUM(H46:H48)</f>
        <v>-6621.117399999994</v>
      </c>
      <c r="I49" s="52"/>
      <c r="J49" s="52">
        <f>SUM(J46:J48)</f>
        <v>-744</v>
      </c>
    </row>
    <row r="50" spans="2:10" ht="17.25" thickTop="1">
      <c r="B50" s="26" t="s">
        <v>0</v>
      </c>
      <c r="C50" s="26"/>
      <c r="D50" s="26" t="s">
        <v>0</v>
      </c>
      <c r="E50" s="26"/>
      <c r="F50" s="26"/>
      <c r="G50" s="26"/>
      <c r="H50" s="26" t="s">
        <v>0</v>
      </c>
      <c r="I50" s="26"/>
      <c r="J50" s="26"/>
    </row>
    <row r="51" spans="2:10" ht="16.5">
      <c r="B51" s="47" t="s">
        <v>203</v>
      </c>
      <c r="C51" s="26"/>
      <c r="D51" s="26"/>
      <c r="E51" s="26"/>
      <c r="F51" s="26" t="s">
        <v>0</v>
      </c>
      <c r="G51" s="26"/>
      <c r="H51" s="26" t="s">
        <v>0</v>
      </c>
      <c r="I51" s="26"/>
      <c r="J51" s="26"/>
    </row>
    <row r="52" spans="2:10" ht="16.5">
      <c r="B52" s="47" t="s">
        <v>56</v>
      </c>
      <c r="C52" s="26"/>
      <c r="D52" s="26"/>
      <c r="E52" s="26"/>
      <c r="F52" s="26"/>
      <c r="G52" s="26"/>
      <c r="H52" s="26"/>
      <c r="I52" s="26"/>
      <c r="J52" s="26"/>
    </row>
    <row r="53" spans="2:10" ht="16.5">
      <c r="B53" s="29" t="s">
        <v>118</v>
      </c>
      <c r="C53" s="26"/>
      <c r="D53" s="43">
        <f>D46</f>
        <v>-1837</v>
      </c>
      <c r="E53" s="26"/>
      <c r="F53" s="43">
        <f>-688-134</f>
        <v>-822</v>
      </c>
      <c r="G53" s="26"/>
      <c r="H53" s="76">
        <f>H46</f>
        <v>-6647.747090899994</v>
      </c>
      <c r="I53" s="26"/>
      <c r="J53" s="42">
        <v>-687</v>
      </c>
    </row>
    <row r="54" spans="2:10" ht="16.5">
      <c r="B54" s="26" t="s">
        <v>113</v>
      </c>
      <c r="C54" s="26"/>
      <c r="D54" s="43">
        <f>D47</f>
        <v>-6</v>
      </c>
      <c r="E54" s="26"/>
      <c r="F54" s="43">
        <f>-57+54</f>
        <v>-3</v>
      </c>
      <c r="G54" s="26"/>
      <c r="H54" s="76">
        <f>H47</f>
        <v>26.62969090000004</v>
      </c>
      <c r="I54" s="26"/>
      <c r="J54" s="42">
        <v>-57</v>
      </c>
    </row>
    <row r="55" spans="2:10" ht="17.25" thickBot="1">
      <c r="B55" s="26"/>
      <c r="C55" s="26"/>
      <c r="D55" s="52">
        <f>SUM(D53:D54)</f>
        <v>-1843</v>
      </c>
      <c r="E55" s="56"/>
      <c r="F55" s="52">
        <f>SUM(F53:F54)</f>
        <v>-825</v>
      </c>
      <c r="G55" s="26"/>
      <c r="H55" s="55">
        <f>SUM(H53:H54)</f>
        <v>-6621.117399999994</v>
      </c>
      <c r="I55" s="56"/>
      <c r="J55" s="55">
        <f>SUM(J53:J54)</f>
        <v>-744</v>
      </c>
    </row>
    <row r="56" spans="2:10" ht="17.25" thickTop="1">
      <c r="B56" s="27" t="s">
        <v>0</v>
      </c>
      <c r="C56" s="26"/>
      <c r="D56" s="42"/>
      <c r="E56" s="26"/>
      <c r="F56" s="26"/>
      <c r="G56" s="26"/>
      <c r="H56" s="26" t="s">
        <v>0</v>
      </c>
      <c r="I56" s="26"/>
      <c r="J56" s="26"/>
    </row>
    <row r="57" spans="2:10" ht="16.5">
      <c r="B57" s="27" t="s">
        <v>205</v>
      </c>
      <c r="C57" s="26"/>
      <c r="D57" s="57" t="s">
        <v>0</v>
      </c>
      <c r="E57" s="26"/>
      <c r="F57" s="26"/>
      <c r="G57" s="26"/>
      <c r="H57" s="26"/>
      <c r="I57" s="26"/>
      <c r="J57" s="26"/>
    </row>
    <row r="58" spans="2:10" ht="16.5">
      <c r="B58" s="27" t="s">
        <v>127</v>
      </c>
      <c r="C58" s="26"/>
      <c r="D58" s="58" t="s">
        <v>0</v>
      </c>
      <c r="E58" s="42"/>
      <c r="F58" s="26"/>
      <c r="G58" s="26"/>
      <c r="H58" s="26" t="s">
        <v>0</v>
      </c>
      <c r="I58" s="26"/>
      <c r="J58" s="26"/>
    </row>
    <row r="59" spans="2:10" ht="16.5">
      <c r="B59" s="27" t="s">
        <v>0</v>
      </c>
      <c r="C59" s="37"/>
      <c r="D59" s="37" t="s">
        <v>0</v>
      </c>
      <c r="E59" s="37"/>
      <c r="F59" s="37"/>
      <c r="G59" s="37"/>
      <c r="H59" s="37" t="s">
        <v>0</v>
      </c>
      <c r="I59" s="37"/>
      <c r="J59" s="37"/>
    </row>
    <row r="60" spans="2:10" ht="16.5">
      <c r="B60" s="27" t="s">
        <v>206</v>
      </c>
      <c r="C60" s="37"/>
      <c r="D60" s="70">
        <f>(D33+(-27+33)+(0+0))/(166893.302)*100</f>
        <v>-1.1007032505115155</v>
      </c>
      <c r="E60" s="70"/>
      <c r="F60" s="70">
        <f>F53/168391.313*100</f>
        <v>-0.4881486968392485</v>
      </c>
      <c r="G60" s="71"/>
      <c r="H60" s="70">
        <f>(H33-H47)/(166893.302)*100</f>
        <v>-3.9832318081285214</v>
      </c>
      <c r="I60" s="70"/>
      <c r="J60" s="70">
        <v>-0.41</v>
      </c>
    </row>
    <row r="61" spans="2:10" ht="16.5" hidden="1">
      <c r="B61" s="27"/>
      <c r="C61" s="37"/>
      <c r="D61" s="70"/>
      <c r="E61" s="70"/>
      <c r="F61" s="70"/>
      <c r="G61" s="71"/>
      <c r="H61" s="70"/>
      <c r="I61" s="70"/>
      <c r="J61" s="70"/>
    </row>
    <row r="62" spans="2:10" ht="16.5" hidden="1">
      <c r="B62" s="27" t="s">
        <v>57</v>
      </c>
      <c r="C62" s="37"/>
      <c r="D62" s="70"/>
      <c r="E62" s="70"/>
      <c r="F62" s="70"/>
      <c r="G62" s="71"/>
      <c r="H62" s="70"/>
      <c r="I62" s="70"/>
      <c r="J62" s="70"/>
    </row>
    <row r="63" spans="2:10" ht="16.5" hidden="1">
      <c r="B63" s="27" t="s">
        <v>72</v>
      </c>
      <c r="C63" s="37"/>
      <c r="D63" s="70">
        <f>(D36+(0-0))/120000*100</f>
        <v>0</v>
      </c>
      <c r="E63" s="70"/>
      <c r="F63" s="70">
        <f>(F36+(0-0))/120000*100</f>
        <v>0</v>
      </c>
      <c r="G63" s="71"/>
      <c r="H63" s="70">
        <v>0</v>
      </c>
      <c r="I63" s="70"/>
      <c r="J63" s="70">
        <v>0</v>
      </c>
    </row>
    <row r="64" spans="2:10" ht="16.5">
      <c r="B64" s="26" t="s">
        <v>208</v>
      </c>
      <c r="C64" s="37"/>
      <c r="D64" s="70" t="s">
        <v>0</v>
      </c>
      <c r="E64" s="70"/>
      <c r="F64" s="72" t="s">
        <v>0</v>
      </c>
      <c r="G64" s="71"/>
      <c r="H64" s="72" t="s">
        <v>0</v>
      </c>
      <c r="I64" s="70"/>
      <c r="J64" s="72"/>
    </row>
    <row r="65" spans="2:10" ht="17.25" thickBot="1">
      <c r="B65" s="26" t="s">
        <v>182</v>
      </c>
      <c r="C65" s="37"/>
      <c r="D65" s="73">
        <f>SUM(D60:D64)</f>
        <v>-1.1007032505115155</v>
      </c>
      <c r="E65" s="74"/>
      <c r="F65" s="73">
        <f>SUM(F60:F64)</f>
        <v>-0.4881486968392485</v>
      </c>
      <c r="G65" s="71"/>
      <c r="H65" s="73">
        <f>SUM(H60:H64)</f>
        <v>-3.9832318081285214</v>
      </c>
      <c r="I65" s="74"/>
      <c r="J65" s="73">
        <f>SUM(J60:J64)</f>
        <v>-0.41</v>
      </c>
    </row>
    <row r="66" spans="2:10" ht="17.25" thickTop="1">
      <c r="B66" s="26" t="s">
        <v>0</v>
      </c>
      <c r="C66" s="37"/>
      <c r="D66" s="70"/>
      <c r="E66" s="70"/>
      <c r="F66" s="70"/>
      <c r="G66" s="71"/>
      <c r="H66" s="70"/>
      <c r="I66" s="70"/>
      <c r="J66" s="70"/>
    </row>
    <row r="67" spans="2:10" ht="16.5">
      <c r="B67" s="27" t="s">
        <v>207</v>
      </c>
      <c r="C67" s="26"/>
      <c r="D67" s="70">
        <v>-1.1007032502404777</v>
      </c>
      <c r="E67" s="71"/>
      <c r="F67" s="72">
        <v>-0.49</v>
      </c>
      <c r="G67" s="71"/>
      <c r="H67" s="72">
        <v>-3.983231807147689</v>
      </c>
      <c r="I67" s="70"/>
      <c r="J67" s="72">
        <v>-0.41</v>
      </c>
    </row>
    <row r="68" spans="2:10" ht="16.5">
      <c r="B68" s="26" t="s">
        <v>208</v>
      </c>
      <c r="C68" s="26"/>
      <c r="D68" s="70"/>
      <c r="E68" s="71"/>
      <c r="F68" s="72"/>
      <c r="G68" s="71"/>
      <c r="H68" s="72"/>
      <c r="I68" s="70"/>
      <c r="J68" s="72"/>
    </row>
    <row r="69" spans="2:10" ht="17.25" thickBot="1">
      <c r="B69" s="26" t="s">
        <v>182</v>
      </c>
      <c r="C69" s="26"/>
      <c r="D69" s="74">
        <f>SUM(D67:D68)</f>
        <v>-1.1007032502404777</v>
      </c>
      <c r="E69" s="75"/>
      <c r="F69" s="74">
        <f>SUM(F67:F68)</f>
        <v>-0.49</v>
      </c>
      <c r="G69" s="71"/>
      <c r="H69" s="74">
        <f>SUM(H67:H68)</f>
        <v>-3.983231807147689</v>
      </c>
      <c r="I69" s="75"/>
      <c r="J69" s="74">
        <f>SUM(J67:J68)</f>
        <v>-0.41</v>
      </c>
    </row>
    <row r="70" spans="2:10" ht="17.25" thickTop="1">
      <c r="B70" s="26"/>
      <c r="C70" s="26"/>
      <c r="D70" s="57"/>
      <c r="E70" s="26"/>
      <c r="F70" s="59"/>
      <c r="G70" s="26"/>
      <c r="H70" s="59"/>
      <c r="I70" s="57"/>
      <c r="J70" s="59"/>
    </row>
    <row r="71" spans="2:10" ht="16.5">
      <c r="B71" s="27"/>
      <c r="C71" s="26"/>
      <c r="D71" s="57"/>
      <c r="E71" s="57"/>
      <c r="F71" s="57"/>
      <c r="G71" s="26"/>
      <c r="H71" s="26"/>
      <c r="I71" s="26"/>
      <c r="J71" s="26"/>
    </row>
    <row r="72" spans="2:10" ht="16.5">
      <c r="B72" s="27" t="s">
        <v>90</v>
      </c>
      <c r="C72" s="26"/>
      <c r="D72" s="57"/>
      <c r="E72" s="57"/>
      <c r="F72" s="57"/>
      <c r="G72" s="26"/>
      <c r="H72" s="26"/>
      <c r="I72" s="26"/>
      <c r="J72" s="26"/>
    </row>
    <row r="73" spans="2:10" ht="16.5">
      <c r="B73" s="27" t="s">
        <v>172</v>
      </c>
      <c r="C73" s="26"/>
      <c r="D73" s="57"/>
      <c r="E73" s="57"/>
      <c r="F73" s="57"/>
      <c r="G73" s="26"/>
      <c r="H73" s="26"/>
      <c r="I73" s="26"/>
      <c r="J73" s="26"/>
    </row>
    <row r="78" ht="16.5">
      <c r="B78" s="26"/>
    </row>
    <row r="79" ht="16.5">
      <c r="B79" s="26"/>
    </row>
    <row r="86" ht="16.5">
      <c r="B86" s="26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="95" zoomScaleNormal="95" zoomScalePageLayoutView="0" workbookViewId="0" topLeftCell="A1">
      <selection activeCell="A7" sqref="A7"/>
    </sheetView>
  </sheetViews>
  <sheetFormatPr defaultColWidth="9.140625" defaultRowHeight="12.75"/>
  <cols>
    <col min="1" max="1" width="69.421875" style="0" customWidth="1"/>
    <col min="2" max="2" width="1.7109375" style="0" customWidth="1"/>
    <col min="3" max="3" width="16.28125" style="0" customWidth="1"/>
    <col min="4" max="4" width="2.57421875" style="0" customWidth="1"/>
    <col min="5" max="5" width="18.28125" style="0" customWidth="1"/>
    <col min="6" max="6" width="2.57421875" style="0" customWidth="1"/>
    <col min="8" max="8" width="12.8515625" style="0" customWidth="1"/>
    <col min="9" max="9" width="9.140625" style="0" customWidth="1"/>
    <col min="10" max="10" width="10.421875" style="0" customWidth="1"/>
    <col min="11" max="11" width="9.140625" style="0" customWidth="1"/>
    <col min="12" max="12" width="11.140625" style="0" customWidth="1"/>
    <col min="13" max="13" width="11.421875" style="0" customWidth="1"/>
    <col min="14" max="14" width="31.00390625" style="0" customWidth="1"/>
  </cols>
  <sheetData>
    <row r="1" spans="1:6" ht="15.75">
      <c r="A1" s="89" t="s">
        <v>2</v>
      </c>
      <c r="B1" s="89"/>
      <c r="C1" s="89"/>
      <c r="D1" s="89"/>
      <c r="E1" s="89"/>
      <c r="F1" s="89"/>
    </row>
    <row r="2" spans="1:6" ht="15.75">
      <c r="A2" s="89" t="s">
        <v>3</v>
      </c>
      <c r="B2" s="89"/>
      <c r="C2" s="89"/>
      <c r="D2" s="89"/>
      <c r="E2" s="89"/>
      <c r="F2" s="89"/>
    </row>
    <row r="3" spans="1:6" ht="15.75">
      <c r="A3" s="19" t="s">
        <v>0</v>
      </c>
      <c r="B3" s="10"/>
      <c r="C3" s="10"/>
      <c r="D3" s="10"/>
      <c r="E3" s="10"/>
      <c r="F3" s="10"/>
    </row>
    <row r="4" spans="1:6" ht="15.75">
      <c r="A4" s="89" t="s">
        <v>195</v>
      </c>
      <c r="B4" s="89"/>
      <c r="C4" s="89"/>
      <c r="D4" s="89"/>
      <c r="E4" s="89"/>
      <c r="F4" s="89"/>
    </row>
    <row r="5" spans="1:6" ht="15.75">
      <c r="A5" s="89" t="s">
        <v>87</v>
      </c>
      <c r="B5" s="89"/>
      <c r="C5" s="89"/>
      <c r="D5" s="89"/>
      <c r="E5" s="89"/>
      <c r="F5" s="89"/>
    </row>
    <row r="6" spans="1:6" ht="15.75">
      <c r="A6" s="14"/>
      <c r="B6" s="1"/>
      <c r="C6" s="1"/>
      <c r="D6" s="1"/>
      <c r="E6" s="1"/>
      <c r="F6" s="1"/>
    </row>
    <row r="7" spans="1:6" ht="15.75">
      <c r="A7" s="14"/>
      <c r="B7" s="1"/>
      <c r="C7" s="5" t="s">
        <v>14</v>
      </c>
      <c r="D7" s="1"/>
      <c r="E7" s="5" t="s">
        <v>16</v>
      </c>
      <c r="F7" s="1"/>
    </row>
    <row r="8" spans="1:6" ht="15.75">
      <c r="A8" s="14"/>
      <c r="B8" s="1"/>
      <c r="C8" s="5" t="s">
        <v>15</v>
      </c>
      <c r="D8" s="1"/>
      <c r="E8" s="5" t="s">
        <v>22</v>
      </c>
      <c r="F8" s="1"/>
    </row>
    <row r="9" spans="1:6" ht="15.75">
      <c r="A9" s="14"/>
      <c r="B9" s="1"/>
      <c r="C9" s="5" t="s">
        <v>8</v>
      </c>
      <c r="D9" s="1"/>
      <c r="E9" s="5" t="s">
        <v>17</v>
      </c>
      <c r="F9" s="1"/>
    </row>
    <row r="10" spans="1:6" ht="15.75">
      <c r="A10" s="14"/>
      <c r="B10" s="1"/>
      <c r="C10" s="5" t="s">
        <v>10</v>
      </c>
      <c r="D10" s="1"/>
      <c r="E10" s="5" t="s">
        <v>18</v>
      </c>
      <c r="F10" s="1"/>
    </row>
    <row r="11" spans="1:6" ht="15.75">
      <c r="A11" s="14"/>
      <c r="B11" s="1"/>
      <c r="C11" s="30" t="s">
        <v>52</v>
      </c>
      <c r="D11" s="1"/>
      <c r="E11" s="30" t="s">
        <v>52</v>
      </c>
      <c r="F11" s="1"/>
    </row>
    <row r="12" spans="1:6" ht="15.75">
      <c r="A12" s="14"/>
      <c r="B12" s="1"/>
      <c r="C12" s="3">
        <v>2019</v>
      </c>
      <c r="D12" s="1"/>
      <c r="E12" s="3">
        <v>2018</v>
      </c>
      <c r="F12" s="1"/>
    </row>
    <row r="13" spans="1:6" ht="15.75">
      <c r="A13" s="14"/>
      <c r="B13" s="1"/>
      <c r="C13" s="3" t="s">
        <v>1</v>
      </c>
      <c r="D13" s="1"/>
      <c r="E13" s="3" t="s">
        <v>1</v>
      </c>
      <c r="F13" s="1"/>
    </row>
    <row r="14" spans="1:6" ht="15.75">
      <c r="A14" s="14" t="s">
        <v>65</v>
      </c>
      <c r="B14" s="1"/>
      <c r="C14" s="1"/>
      <c r="D14" s="1"/>
      <c r="E14" s="3"/>
      <c r="F14" s="1"/>
    </row>
    <row r="15" spans="1:6" ht="7.5" customHeight="1">
      <c r="A15" s="14"/>
      <c r="B15" s="1"/>
      <c r="C15" s="1" t="s">
        <v>0</v>
      </c>
      <c r="D15" s="1"/>
      <c r="E15" s="1"/>
      <c r="F15" s="1"/>
    </row>
    <row r="16" spans="1:6" ht="15.75">
      <c r="A16" s="4" t="s">
        <v>63</v>
      </c>
      <c r="B16" s="1"/>
      <c r="C16" s="1"/>
      <c r="D16" s="1"/>
      <c r="E16" s="1"/>
      <c r="F16" s="1"/>
    </row>
    <row r="17" spans="1:6" ht="16.5">
      <c r="A17" s="14" t="s">
        <v>30</v>
      </c>
      <c r="B17" s="1"/>
      <c r="C17" s="69">
        <v>4007.7874810000008</v>
      </c>
      <c r="D17" s="43"/>
      <c r="E17" s="8">
        <f>4537.447+0.5</f>
        <v>4537.947</v>
      </c>
      <c r="F17" s="8"/>
    </row>
    <row r="18" spans="1:6" ht="16.5">
      <c r="A18" s="14" t="s">
        <v>69</v>
      </c>
      <c r="B18" s="1"/>
      <c r="C18" s="69">
        <v>4673.639878999999</v>
      </c>
      <c r="D18" s="43"/>
      <c r="E18" s="8">
        <v>4588.948</v>
      </c>
      <c r="F18" s="8"/>
    </row>
    <row r="19" spans="1:6" ht="16.5">
      <c r="A19" s="14" t="s">
        <v>50</v>
      </c>
      <c r="B19" s="1"/>
      <c r="C19" s="69">
        <v>31.383189999999995</v>
      </c>
      <c r="D19" s="43"/>
      <c r="E19" s="8">
        <v>12365.954</v>
      </c>
      <c r="F19" s="8"/>
    </row>
    <row r="20" spans="1:6" ht="16.5">
      <c r="A20" s="2" t="s">
        <v>169</v>
      </c>
      <c r="B20" s="1"/>
      <c r="C20" s="69">
        <v>48918.61328</v>
      </c>
      <c r="D20" s="43"/>
      <c r="E20" s="8">
        <v>43539.295</v>
      </c>
      <c r="F20" s="8"/>
    </row>
    <row r="21" spans="1:6" ht="16.5">
      <c r="A21" s="14" t="s">
        <v>20</v>
      </c>
      <c r="B21" s="1"/>
      <c r="C21" s="69">
        <v>2970</v>
      </c>
      <c r="D21" s="43"/>
      <c r="E21" s="8">
        <v>2970</v>
      </c>
      <c r="F21" s="8"/>
    </row>
    <row r="22" spans="1:6" ht="7.5" customHeight="1">
      <c r="A22" s="14"/>
      <c r="B22" s="1"/>
      <c r="C22" s="8"/>
      <c r="D22" s="43"/>
      <c r="E22" s="8"/>
      <c r="F22" s="8"/>
    </row>
    <row r="23" spans="1:6" ht="16.5">
      <c r="A23" s="14"/>
      <c r="B23" s="1"/>
      <c r="C23" s="21">
        <f>SUM(C17:C22)+0.5</f>
        <v>60601.92383</v>
      </c>
      <c r="D23" s="43"/>
      <c r="E23" s="21">
        <f>SUM(E17:E22)</f>
        <v>68002.144</v>
      </c>
      <c r="F23" s="8"/>
    </row>
    <row r="24" spans="1:6" ht="16.5">
      <c r="A24" s="4" t="s">
        <v>23</v>
      </c>
      <c r="B24" s="1"/>
      <c r="C24" s="24" t="s">
        <v>0</v>
      </c>
      <c r="D24" s="43"/>
      <c r="E24" s="8"/>
      <c r="F24" s="8"/>
    </row>
    <row r="25" spans="1:6" ht="16.5" hidden="1">
      <c r="A25" s="2" t="s">
        <v>170</v>
      </c>
      <c r="B25" s="1"/>
      <c r="C25" s="69">
        <v>0</v>
      </c>
      <c r="D25" s="43"/>
      <c r="E25" s="17">
        <v>0</v>
      </c>
      <c r="F25" s="8"/>
    </row>
    <row r="26" spans="1:6" ht="16.5">
      <c r="A26" s="2" t="s">
        <v>170</v>
      </c>
      <c r="B26" s="1"/>
      <c r="C26" s="17">
        <v>34472</v>
      </c>
      <c r="D26" s="43"/>
      <c r="E26" s="17">
        <v>26946.984</v>
      </c>
      <c r="F26" s="8"/>
    </row>
    <row r="27" spans="1:6" ht="16.5" hidden="1">
      <c r="A27" s="2" t="s">
        <v>158</v>
      </c>
      <c r="B27" s="1"/>
      <c r="C27" s="87">
        <v>0</v>
      </c>
      <c r="D27" s="43"/>
      <c r="E27" s="17">
        <v>0</v>
      </c>
      <c r="F27" s="8"/>
    </row>
    <row r="28" spans="1:6" ht="16.5">
      <c r="A28" s="14" t="s">
        <v>50</v>
      </c>
      <c r="B28" s="1"/>
      <c r="C28" s="69">
        <v>62860.37921</v>
      </c>
      <c r="D28" s="43"/>
      <c r="E28" s="17">
        <v>79656.889</v>
      </c>
      <c r="F28" s="8"/>
    </row>
    <row r="29" spans="1:6" ht="16.5">
      <c r="A29" s="2" t="s">
        <v>132</v>
      </c>
      <c r="B29" s="1"/>
      <c r="C29" s="17">
        <v>5405.557960000001</v>
      </c>
      <c r="D29" s="43"/>
      <c r="E29" s="17">
        <v>4914.368</v>
      </c>
      <c r="F29" s="8"/>
    </row>
    <row r="30" spans="1:6" ht="16.5">
      <c r="A30" s="14" t="s">
        <v>104</v>
      </c>
      <c r="B30" s="1"/>
      <c r="C30" s="69">
        <v>111</v>
      </c>
      <c r="D30" s="43"/>
      <c r="E30" s="17">
        <v>100.232</v>
      </c>
      <c r="F30" s="8"/>
    </row>
    <row r="31" spans="1:6" ht="16.5">
      <c r="A31" s="14" t="s">
        <v>62</v>
      </c>
      <c r="B31" s="1"/>
      <c r="C31" s="69">
        <v>1.8968699999999954</v>
      </c>
      <c r="D31" s="43"/>
      <c r="E31" s="17">
        <v>4.295</v>
      </c>
      <c r="F31" s="8"/>
    </row>
    <row r="32" spans="1:6" ht="16.5">
      <c r="A32" s="2" t="s">
        <v>124</v>
      </c>
      <c r="B32" s="1"/>
      <c r="C32" s="17">
        <v>9193.268684906</v>
      </c>
      <c r="D32" s="43"/>
      <c r="E32" s="17">
        <v>4962.999</v>
      </c>
      <c r="F32" s="8"/>
    </row>
    <row r="33" spans="1:6" ht="16.5">
      <c r="A33" s="14"/>
      <c r="B33" s="1"/>
      <c r="C33" s="21">
        <f>SUM(C25:C32)</f>
        <v>112044.102724906</v>
      </c>
      <c r="D33" s="43"/>
      <c r="E33" s="21">
        <f>SUM(E25:E32)-0.5</f>
        <v>116585.26699999999</v>
      </c>
      <c r="F33" s="8"/>
    </row>
    <row r="34" spans="1:6" ht="10.5" customHeight="1" hidden="1">
      <c r="A34" s="14"/>
      <c r="B34" s="1"/>
      <c r="C34" s="17"/>
      <c r="D34" s="43"/>
      <c r="E34" s="17"/>
      <c r="F34" s="8"/>
    </row>
    <row r="35" spans="1:6" ht="16.5" hidden="1">
      <c r="A35" s="14" t="s">
        <v>83</v>
      </c>
      <c r="B35" s="1"/>
      <c r="C35" s="17">
        <v>0</v>
      </c>
      <c r="D35" s="43"/>
      <c r="E35" s="17">
        <v>0</v>
      </c>
      <c r="F35" s="8"/>
    </row>
    <row r="36" spans="1:6" ht="9" customHeight="1">
      <c r="A36" s="14"/>
      <c r="B36" s="1"/>
      <c r="C36" s="8" t="s">
        <v>0</v>
      </c>
      <c r="D36" s="43"/>
      <c r="E36" s="8" t="s">
        <v>0</v>
      </c>
      <c r="F36" s="8"/>
    </row>
    <row r="37" spans="1:6" ht="17.25" thickBot="1">
      <c r="A37" s="14" t="s">
        <v>58</v>
      </c>
      <c r="B37" s="1"/>
      <c r="C37" s="86">
        <f>+C33+C23+C35</f>
        <v>172646.02655490598</v>
      </c>
      <c r="D37" s="43"/>
      <c r="E37" s="86">
        <f>+E33+E23+E35</f>
        <v>184587.411</v>
      </c>
      <c r="F37" s="8"/>
    </row>
    <row r="38" spans="1:6" ht="16.5" thickTop="1">
      <c r="A38" s="14"/>
      <c r="B38" s="1"/>
      <c r="C38" s="8"/>
      <c r="D38" s="8"/>
      <c r="E38" s="8"/>
      <c r="F38" s="8"/>
    </row>
    <row r="39" spans="1:6" ht="15.75">
      <c r="A39" s="14" t="s">
        <v>64</v>
      </c>
      <c r="B39" s="1"/>
      <c r="C39" s="8"/>
      <c r="D39" s="8"/>
      <c r="E39" s="8"/>
      <c r="F39" s="8"/>
    </row>
    <row r="40" spans="1:6" ht="9.75" customHeight="1">
      <c r="A40" s="14"/>
      <c r="B40" s="1"/>
      <c r="C40" s="8"/>
      <c r="D40" s="8"/>
      <c r="E40" s="8"/>
      <c r="F40" s="8"/>
    </row>
    <row r="41" spans="1:6" ht="15.75">
      <c r="A41" s="4" t="s">
        <v>191</v>
      </c>
      <c r="B41" s="1"/>
      <c r="C41" s="8"/>
      <c r="D41" s="8"/>
      <c r="E41" s="8"/>
      <c r="F41" s="8"/>
    </row>
    <row r="42" spans="1:6" ht="16.5">
      <c r="A42" s="14" t="s">
        <v>4</v>
      </c>
      <c r="B42" s="1"/>
      <c r="C42" s="69">
        <v>169041.04755000002</v>
      </c>
      <c r="D42" s="43"/>
      <c r="E42" s="8">
        <f>169041.548-0.5</f>
        <v>169041.048</v>
      </c>
      <c r="F42" s="8"/>
    </row>
    <row r="43" spans="1:6" ht="16.5">
      <c r="A43" s="2" t="s">
        <v>189</v>
      </c>
      <c r="B43" s="1"/>
      <c r="C43" s="82">
        <v>-3983.7727599999985</v>
      </c>
      <c r="D43" s="43"/>
      <c r="E43" s="8">
        <v>0</v>
      </c>
      <c r="F43" s="8"/>
    </row>
    <row r="44" spans="1:6" ht="16.5" hidden="1">
      <c r="A44" s="14" t="s">
        <v>116</v>
      </c>
      <c r="B44" s="1"/>
      <c r="C44" s="69">
        <v>0</v>
      </c>
      <c r="D44" s="43"/>
      <c r="E44" s="8">
        <v>0</v>
      </c>
      <c r="F44" s="8"/>
    </row>
    <row r="45" spans="1:6" ht="16.5" hidden="1">
      <c r="A45" s="14" t="s">
        <v>84</v>
      </c>
      <c r="B45" s="1"/>
      <c r="C45" s="8"/>
      <c r="D45" s="43"/>
      <c r="E45" s="8"/>
      <c r="F45" s="8"/>
    </row>
    <row r="46" spans="1:6" ht="16.5" hidden="1">
      <c r="A46" s="14" t="s">
        <v>85</v>
      </c>
      <c r="B46" s="1"/>
      <c r="C46" s="8">
        <v>0</v>
      </c>
      <c r="D46" s="43"/>
      <c r="E46" s="8">
        <v>0</v>
      </c>
      <c r="F46" s="8"/>
    </row>
    <row r="47" spans="1:6" ht="16.5">
      <c r="A47" s="2" t="s">
        <v>193</v>
      </c>
      <c r="B47" s="1"/>
      <c r="C47" s="88">
        <v>-3526.4473347662906</v>
      </c>
      <c r="D47" s="43"/>
      <c r="E47" s="8">
        <v>2147.909</v>
      </c>
      <c r="F47" s="8"/>
    </row>
    <row r="48" spans="1:6" ht="16.5" hidden="1">
      <c r="A48" s="14" t="s">
        <v>76</v>
      </c>
      <c r="B48" s="1"/>
      <c r="C48" s="8"/>
      <c r="D48" s="43"/>
      <c r="E48" s="8"/>
      <c r="F48" s="8"/>
    </row>
    <row r="49" spans="1:6" ht="16.5" hidden="1">
      <c r="A49" s="14" t="s">
        <v>73</v>
      </c>
      <c r="B49" s="1"/>
      <c r="C49" s="8">
        <v>0</v>
      </c>
      <c r="D49" s="43"/>
      <c r="E49" s="8">
        <v>0</v>
      </c>
      <c r="F49" s="8"/>
    </row>
    <row r="50" spans="1:6" ht="6" customHeight="1">
      <c r="A50" s="14"/>
      <c r="B50" s="1"/>
      <c r="C50" s="9"/>
      <c r="D50" s="43"/>
      <c r="E50" s="9"/>
      <c r="F50" s="8"/>
    </row>
    <row r="51" spans="1:6" ht="16.5">
      <c r="A51" s="14" t="s">
        <v>0</v>
      </c>
      <c r="B51" s="1"/>
      <c r="C51" s="8">
        <f>SUM(C42:C50)</f>
        <v>161530.82745523372</v>
      </c>
      <c r="D51" s="43"/>
      <c r="E51" s="69">
        <f>SUM(E42:E50)+0.5</f>
        <v>171189.45700000002</v>
      </c>
      <c r="F51" s="8"/>
    </row>
    <row r="52" spans="1:6" ht="16.5">
      <c r="A52" s="14" t="s">
        <v>112</v>
      </c>
      <c r="B52" s="1"/>
      <c r="C52" s="69">
        <v>673.9802975999993</v>
      </c>
      <c r="D52" s="43"/>
      <c r="E52" s="8">
        <v>1819.795</v>
      </c>
      <c r="F52" s="8"/>
    </row>
    <row r="53" spans="1:6" ht="9.75" customHeight="1">
      <c r="A53" s="14"/>
      <c r="B53" s="1"/>
      <c r="C53" s="9"/>
      <c r="D53" s="43"/>
      <c r="E53" s="9"/>
      <c r="F53" s="8"/>
    </row>
    <row r="54" spans="1:6" ht="16.5">
      <c r="A54" s="14" t="s">
        <v>55</v>
      </c>
      <c r="B54" s="1"/>
      <c r="C54" s="21">
        <f>SUM(C51:C53)</f>
        <v>162204.80775283373</v>
      </c>
      <c r="D54" s="43"/>
      <c r="E54" s="21">
        <f>SUM(E51:E53)</f>
        <v>173009.25200000004</v>
      </c>
      <c r="F54" s="8"/>
    </row>
    <row r="55" spans="1:6" ht="12" customHeight="1">
      <c r="A55" s="14"/>
      <c r="B55" s="1"/>
      <c r="C55" s="8"/>
      <c r="D55" s="43"/>
      <c r="E55" s="8"/>
      <c r="F55" s="8"/>
    </row>
    <row r="56" spans="1:6" ht="16.5">
      <c r="A56" s="4" t="s">
        <v>59</v>
      </c>
      <c r="B56" s="1"/>
      <c r="C56" s="8"/>
      <c r="D56" s="43"/>
      <c r="E56" s="8"/>
      <c r="F56" s="8"/>
    </row>
    <row r="57" spans="1:6" ht="16.5" hidden="1">
      <c r="A57" s="14" t="s">
        <v>51</v>
      </c>
      <c r="B57" s="1"/>
      <c r="C57" s="8">
        <f>'[1]Conso'!$Z107/1000</f>
        <v>0</v>
      </c>
      <c r="D57" s="43"/>
      <c r="E57" s="8">
        <v>0</v>
      </c>
      <c r="F57" s="8"/>
    </row>
    <row r="58" spans="1:6" ht="16.5" hidden="1">
      <c r="A58" s="2" t="s">
        <v>171</v>
      </c>
      <c r="B58" s="1"/>
      <c r="C58" s="69">
        <f>SUM('[1]Conso'!Z105:Z106)/1000</f>
        <v>0</v>
      </c>
      <c r="D58" s="43"/>
      <c r="E58" s="8">
        <v>0</v>
      </c>
      <c r="F58" s="8"/>
    </row>
    <row r="59" spans="1:6" ht="16.5">
      <c r="A59" s="14" t="s">
        <v>21</v>
      </c>
      <c r="B59" s="1"/>
      <c r="C59" s="69">
        <v>36.309</v>
      </c>
      <c r="D59" s="43"/>
      <c r="E59" s="8">
        <v>36.309</v>
      </c>
      <c r="F59" s="8"/>
    </row>
    <row r="60" spans="1:6" ht="16.5">
      <c r="A60" s="14"/>
      <c r="B60" s="1"/>
      <c r="C60" s="21">
        <f>SUM(C57:C59)</f>
        <v>36.309</v>
      </c>
      <c r="D60" s="43"/>
      <c r="E60" s="21">
        <f>SUM(E57:E59)</f>
        <v>36.309</v>
      </c>
      <c r="F60" s="8"/>
    </row>
    <row r="61" spans="1:6" ht="7.5" customHeight="1">
      <c r="A61" s="14"/>
      <c r="B61" s="1"/>
      <c r="C61" s="8"/>
      <c r="D61" s="43"/>
      <c r="E61" s="8"/>
      <c r="F61" s="8"/>
    </row>
    <row r="62" spans="1:6" ht="16.5">
      <c r="A62" s="4" t="s">
        <v>19</v>
      </c>
      <c r="B62" s="1"/>
      <c r="C62" s="8" t="s">
        <v>0</v>
      </c>
      <c r="D62" s="43"/>
      <c r="E62" s="8"/>
      <c r="F62" s="8"/>
    </row>
    <row r="63" spans="1:6" ht="16.5">
      <c r="A63" s="14" t="s">
        <v>105</v>
      </c>
      <c r="B63" s="1"/>
      <c r="C63" s="17">
        <v>4598</v>
      </c>
      <c r="D63" s="43"/>
      <c r="E63" s="17">
        <f>5727.427+0.5</f>
        <v>5727.927</v>
      </c>
      <c r="F63" s="8"/>
    </row>
    <row r="64" spans="1:6" ht="16.5">
      <c r="A64" s="2" t="s">
        <v>168</v>
      </c>
      <c r="B64" s="1"/>
      <c r="C64" s="17">
        <v>758.0396</v>
      </c>
      <c r="D64" s="43"/>
      <c r="E64" s="17">
        <v>165.35</v>
      </c>
      <c r="F64" s="8"/>
    </row>
    <row r="65" spans="1:6" ht="16.5">
      <c r="A65" s="14" t="s">
        <v>66</v>
      </c>
      <c r="B65" s="1"/>
      <c r="C65" s="69">
        <v>4978.1472300000005</v>
      </c>
      <c r="D65" s="43"/>
      <c r="E65" s="17">
        <v>5496.791</v>
      </c>
      <c r="F65" s="8"/>
    </row>
    <row r="66" spans="1:6" ht="16.5">
      <c r="A66" s="2" t="s">
        <v>171</v>
      </c>
      <c r="B66" s="1"/>
      <c r="C66" s="69">
        <v>0</v>
      </c>
      <c r="D66" s="43"/>
      <c r="E66" s="17">
        <v>82.838</v>
      </c>
      <c r="F66" s="8"/>
    </row>
    <row r="67" spans="1:6" ht="16.5">
      <c r="A67" s="14" t="s">
        <v>67</v>
      </c>
      <c r="B67" s="1"/>
      <c r="C67" s="69">
        <v>70.54912</v>
      </c>
      <c r="D67" s="43"/>
      <c r="E67" s="17">
        <v>69.444</v>
      </c>
      <c r="F67" s="8"/>
    </row>
    <row r="68" spans="1:6" ht="16.5">
      <c r="A68" s="14"/>
      <c r="B68" s="1"/>
      <c r="C68" s="21">
        <f>SUM(C63:C67)</f>
        <v>10404.73595</v>
      </c>
      <c r="D68" s="43"/>
      <c r="E68" s="21">
        <f>SUM(E63:E67)</f>
        <v>11542.349999999999</v>
      </c>
      <c r="F68" s="8"/>
    </row>
    <row r="69" spans="1:6" ht="16.5" customHeight="1" hidden="1">
      <c r="A69" s="14"/>
      <c r="B69" s="1"/>
      <c r="C69" s="15"/>
      <c r="D69" s="49"/>
      <c r="E69" s="15"/>
      <c r="F69" s="17"/>
    </row>
    <row r="70" spans="1:6" ht="16.5" customHeight="1" hidden="1">
      <c r="A70" s="14" t="s">
        <v>75</v>
      </c>
      <c r="B70" s="1"/>
      <c r="C70" s="17"/>
      <c r="D70" s="49"/>
      <c r="E70" s="17"/>
      <c r="F70" s="17"/>
    </row>
    <row r="71" spans="1:6" ht="16.5" customHeight="1" hidden="1">
      <c r="A71" s="14" t="s">
        <v>74</v>
      </c>
      <c r="B71" s="1"/>
      <c r="C71" s="17">
        <v>0</v>
      </c>
      <c r="D71" s="49"/>
      <c r="E71" s="17">
        <v>0</v>
      </c>
      <c r="F71" s="17"/>
    </row>
    <row r="72" spans="1:6" ht="9" customHeight="1">
      <c r="A72" s="14"/>
      <c r="B72" s="1"/>
      <c r="C72" s="17"/>
      <c r="D72" s="43"/>
      <c r="E72" s="17"/>
      <c r="F72" s="8"/>
    </row>
    <row r="73" spans="1:6" ht="17.25" thickBot="1">
      <c r="A73" s="14" t="s">
        <v>60</v>
      </c>
      <c r="B73" s="1"/>
      <c r="C73" s="16">
        <f>C68+C60+C71</f>
        <v>10441.04495</v>
      </c>
      <c r="D73" s="43"/>
      <c r="E73" s="16">
        <f>E68+E60+E71-0.5</f>
        <v>11578.158999999998</v>
      </c>
      <c r="F73" s="8"/>
    </row>
    <row r="74" spans="1:6" ht="10.5" customHeight="1" thickTop="1">
      <c r="A74" s="14"/>
      <c r="B74" s="1"/>
      <c r="C74" s="8"/>
      <c r="D74" s="43"/>
      <c r="E74" s="8"/>
      <c r="F74" s="8"/>
    </row>
    <row r="75" spans="1:6" ht="17.25" thickBot="1">
      <c r="A75" s="14" t="s">
        <v>61</v>
      </c>
      <c r="B75" s="1"/>
      <c r="C75" s="86">
        <f>C68+C60+C54+C71</f>
        <v>172645.85270283374</v>
      </c>
      <c r="D75" s="43"/>
      <c r="E75" s="86">
        <f>E68+E60+E54+E71-0.5</f>
        <v>184587.41100000002</v>
      </c>
      <c r="F75" s="8"/>
    </row>
    <row r="76" spans="1:6" ht="12.75" customHeight="1" thickTop="1">
      <c r="A76" s="14"/>
      <c r="B76" s="1"/>
      <c r="C76" s="43" t="s">
        <v>0</v>
      </c>
      <c r="D76" s="43"/>
      <c r="E76" s="8"/>
      <c r="F76" s="8"/>
    </row>
    <row r="77" spans="1:6" ht="16.5">
      <c r="A77" s="2" t="s">
        <v>68</v>
      </c>
      <c r="B77" s="1"/>
      <c r="C77" s="39" t="s">
        <v>0</v>
      </c>
      <c r="D77" s="26"/>
      <c r="E77" s="6"/>
      <c r="F77" s="1"/>
    </row>
    <row r="78" spans="1:6" ht="16.5">
      <c r="A78" s="2" t="s">
        <v>114</v>
      </c>
      <c r="B78" s="7"/>
      <c r="C78" s="57">
        <f>(C51)/(168391.313-11822.7)</f>
        <v>1.0316935454696385</v>
      </c>
      <c r="D78" s="26"/>
      <c r="E78" s="7">
        <f>(E51)/168391.313</f>
        <v>1.016616914199131</v>
      </c>
      <c r="F78" s="1"/>
    </row>
    <row r="79" spans="1:6" ht="15.75" customHeight="1">
      <c r="A79" s="26" t="s">
        <v>201</v>
      </c>
      <c r="B79" s="22"/>
      <c r="C79" s="13" t="s">
        <v>0</v>
      </c>
      <c r="D79" s="1"/>
      <c r="E79" s="1"/>
      <c r="F79" s="1"/>
    </row>
    <row r="80" spans="1:6" ht="15" customHeight="1">
      <c r="A80" s="26" t="s">
        <v>194</v>
      </c>
      <c r="B80" s="22"/>
      <c r="C80" s="13" t="s">
        <v>0</v>
      </c>
      <c r="D80" s="1"/>
      <c r="E80" s="1"/>
      <c r="F80" s="1"/>
    </row>
    <row r="81" spans="1:6" ht="12.75" customHeight="1">
      <c r="A81" s="26"/>
      <c r="B81" s="22"/>
      <c r="C81" s="13"/>
      <c r="D81" s="1"/>
      <c r="E81" s="1"/>
      <c r="F81" s="1"/>
    </row>
    <row r="82" spans="1:6" ht="16.5">
      <c r="A82" s="27" t="s">
        <v>126</v>
      </c>
      <c r="B82" s="18"/>
      <c r="C82" s="18"/>
      <c r="D82" s="1"/>
      <c r="E82" s="1"/>
      <c r="F82" s="1"/>
    </row>
    <row r="83" spans="1:6" ht="16.5">
      <c r="A83" s="27" t="s">
        <v>173</v>
      </c>
      <c r="B83" s="18"/>
      <c r="C83" s="18"/>
      <c r="D83" s="18"/>
      <c r="E83" s="1"/>
      <c r="F83" s="1"/>
    </row>
    <row r="84" spans="1:6" ht="16.5">
      <c r="A84" s="27" t="s">
        <v>0</v>
      </c>
      <c r="E84" s="1"/>
      <c r="F84" s="1"/>
    </row>
    <row r="85" spans="1:6" ht="16.5">
      <c r="A85" s="27" t="s">
        <v>0</v>
      </c>
      <c r="F85" s="1"/>
    </row>
    <row r="86" ht="15.75">
      <c r="F86" s="1"/>
    </row>
    <row r="87" ht="15.75">
      <c r="F87" s="1"/>
    </row>
    <row r="88" ht="15.75">
      <c r="F88" s="1"/>
    </row>
    <row r="89" ht="15.75">
      <c r="F89" s="1"/>
    </row>
    <row r="90" ht="15.75">
      <c r="F90" s="1"/>
    </row>
    <row r="91" ht="15.75">
      <c r="F91" s="1"/>
    </row>
    <row r="92" ht="15.75">
      <c r="F92" s="1"/>
    </row>
    <row r="93" ht="15.75">
      <c r="F93" s="1"/>
    </row>
    <row r="94" ht="15.75">
      <c r="F94" s="1"/>
    </row>
    <row r="95" spans="6:15" ht="15.75"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5:15" ht="15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114" ht="16.5">
      <c r="A114" s="27"/>
    </row>
    <row r="115" ht="16.5">
      <c r="A115" s="27"/>
    </row>
    <row r="117" ht="12.75">
      <c r="G117" t="s">
        <v>0</v>
      </c>
    </row>
    <row r="118" ht="12.75">
      <c r="G118" t="s">
        <v>0</v>
      </c>
    </row>
  </sheetData>
  <sheetProtection/>
  <mergeCells count="4">
    <mergeCell ref="A1:F1"/>
    <mergeCell ref="A2:F2"/>
    <mergeCell ref="A4:F4"/>
    <mergeCell ref="A5:F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90" t="s">
        <v>2</v>
      </c>
      <c r="B1" s="90"/>
      <c r="C1" s="90"/>
      <c r="D1" s="90"/>
      <c r="E1" s="90"/>
    </row>
    <row r="2" spans="1:5" ht="16.5">
      <c r="A2" s="90" t="s">
        <v>3</v>
      </c>
      <c r="B2" s="90"/>
      <c r="C2" s="90"/>
      <c r="D2" s="90"/>
      <c r="E2" s="90"/>
    </row>
    <row r="3" spans="1:5" ht="16.5">
      <c r="A3" s="31"/>
      <c r="B3" s="32"/>
      <c r="C3" s="32"/>
      <c r="D3" s="32"/>
      <c r="E3" s="32"/>
    </row>
    <row r="4" spans="1:5" ht="16.5">
      <c r="A4" s="90" t="s">
        <v>195</v>
      </c>
      <c r="B4" s="90"/>
      <c r="C4" s="90"/>
      <c r="D4" s="90"/>
      <c r="E4" s="90"/>
    </row>
    <row r="5" spans="1:5" ht="16.5">
      <c r="A5" s="90" t="s">
        <v>119</v>
      </c>
      <c r="B5" s="90"/>
      <c r="C5" s="90"/>
      <c r="D5" s="90"/>
      <c r="E5" s="90"/>
    </row>
    <row r="6" spans="1:5" ht="16.5">
      <c r="A6" s="27"/>
      <c r="B6" s="26"/>
      <c r="C6" s="36" t="s">
        <v>0</v>
      </c>
      <c r="D6" s="26"/>
      <c r="E6" s="26"/>
    </row>
    <row r="7" spans="1:5" ht="16.5">
      <c r="A7" s="27"/>
      <c r="B7" s="26"/>
      <c r="C7" s="36" t="s">
        <v>8</v>
      </c>
      <c r="D7" s="26"/>
      <c r="E7" s="36" t="s">
        <v>22</v>
      </c>
    </row>
    <row r="8" spans="1:5" ht="16.5">
      <c r="A8" s="27"/>
      <c r="B8" s="26"/>
      <c r="C8" s="36" t="s">
        <v>24</v>
      </c>
      <c r="D8" s="26"/>
      <c r="E8" s="36" t="s">
        <v>24</v>
      </c>
    </row>
    <row r="9" spans="1:5" ht="16.5">
      <c r="A9" s="27"/>
      <c r="B9" s="26"/>
      <c r="C9" s="36" t="s">
        <v>45</v>
      </c>
      <c r="D9" s="26"/>
      <c r="E9" s="36" t="s">
        <v>45</v>
      </c>
    </row>
    <row r="10" spans="1:5" ht="16.5">
      <c r="A10" s="27"/>
      <c r="B10" s="26"/>
      <c r="C10" s="38" t="s">
        <v>52</v>
      </c>
      <c r="D10" s="62" t="s">
        <v>0</v>
      </c>
      <c r="E10" s="38" t="str">
        <f>C10</f>
        <v>31 DEC</v>
      </c>
    </row>
    <row r="11" spans="1:5" ht="16.5">
      <c r="A11" s="27"/>
      <c r="B11" s="26"/>
      <c r="C11" s="36">
        <v>2019</v>
      </c>
      <c r="D11" s="26"/>
      <c r="E11" s="36">
        <v>2018</v>
      </c>
    </row>
    <row r="12" spans="1:5" ht="16.5">
      <c r="A12" s="27"/>
      <c r="B12" s="26"/>
      <c r="C12" s="36" t="s">
        <v>1</v>
      </c>
      <c r="D12" s="26"/>
      <c r="E12" s="36" t="s">
        <v>1</v>
      </c>
    </row>
    <row r="13" spans="1:5" ht="16.5">
      <c r="A13" s="27"/>
      <c r="B13" s="26"/>
      <c r="C13" s="26"/>
      <c r="D13" s="26"/>
      <c r="E13" s="26"/>
    </row>
    <row r="14" spans="1:5" ht="16.5">
      <c r="A14" s="27" t="s">
        <v>70</v>
      </c>
      <c r="B14" s="26"/>
      <c r="C14" s="63">
        <f>'P&amp;L'!H29</f>
        <v>-6521.713579999994</v>
      </c>
      <c r="D14" s="26"/>
      <c r="E14" s="64">
        <f>'P&amp;L'!J29</f>
        <v>-729</v>
      </c>
    </row>
    <row r="15" spans="1:8" ht="16.5" hidden="1">
      <c r="A15" s="27" t="s">
        <v>79</v>
      </c>
      <c r="B15" s="26"/>
      <c r="C15" s="63">
        <v>0</v>
      </c>
      <c r="D15" s="26"/>
      <c r="E15" s="64">
        <v>0</v>
      </c>
      <c r="H15" s="23"/>
    </row>
    <row r="16" spans="1:5" ht="10.5" customHeight="1">
      <c r="A16" s="26" t="s">
        <v>0</v>
      </c>
      <c r="B16" s="26"/>
      <c r="C16" s="26"/>
      <c r="D16" s="26"/>
      <c r="E16" s="26"/>
    </row>
    <row r="17" spans="1:5" ht="16.5">
      <c r="A17" s="26" t="s">
        <v>122</v>
      </c>
      <c r="B17" s="26"/>
      <c r="C17" s="26" t="s">
        <v>0</v>
      </c>
      <c r="D17" s="26"/>
      <c r="E17" s="26"/>
    </row>
    <row r="18" spans="1:5" ht="16.5">
      <c r="A18" s="26" t="s">
        <v>44</v>
      </c>
      <c r="B18" s="26"/>
      <c r="C18" s="43">
        <v>604.06999</v>
      </c>
      <c r="D18" s="43"/>
      <c r="E18" s="43">
        <v>949.8489999999999</v>
      </c>
    </row>
    <row r="19" spans="1:5" ht="16.5">
      <c r="A19" s="26" t="s">
        <v>35</v>
      </c>
      <c r="B19" s="26"/>
      <c r="C19" s="43">
        <v>-3087.18206</v>
      </c>
      <c r="D19" s="43"/>
      <c r="E19" s="43">
        <v>-3386.943</v>
      </c>
    </row>
    <row r="20" spans="1:5" ht="9" customHeight="1">
      <c r="A20" s="26"/>
      <c r="B20" s="26"/>
      <c r="C20" s="45"/>
      <c r="D20" s="43"/>
      <c r="E20" s="45"/>
    </row>
    <row r="21" spans="1:5" ht="16.5">
      <c r="A21" s="27" t="s">
        <v>174</v>
      </c>
      <c r="B21" s="26"/>
      <c r="C21" s="64">
        <f>SUM(C14:C19)</f>
        <v>-9004.825649999995</v>
      </c>
      <c r="D21" s="43"/>
      <c r="E21" s="64">
        <f>SUM(E14:E19)</f>
        <v>-3166.094</v>
      </c>
    </row>
    <row r="22" spans="1:5" ht="11.25" customHeight="1">
      <c r="A22" s="27"/>
      <c r="B22" s="26"/>
      <c r="C22" s="43" t="s">
        <v>0</v>
      </c>
      <c r="D22" s="43"/>
      <c r="E22" s="43"/>
    </row>
    <row r="23" spans="1:5" ht="16.5">
      <c r="A23" s="26" t="s">
        <v>31</v>
      </c>
      <c r="B23" s="26"/>
      <c r="C23" s="43" t="s">
        <v>0</v>
      </c>
      <c r="D23" s="43"/>
      <c r="E23" s="43"/>
    </row>
    <row r="24" spans="1:5" ht="16.5">
      <c r="A24" s="26" t="s">
        <v>33</v>
      </c>
      <c r="B24" s="26"/>
      <c r="C24" s="43">
        <v>-14098.74701</v>
      </c>
      <c r="D24" s="43"/>
      <c r="E24" s="43">
        <v>-9885.432</v>
      </c>
    </row>
    <row r="25" spans="1:5" ht="16.5">
      <c r="A25" s="26" t="s">
        <v>34</v>
      </c>
      <c r="B25" s="26"/>
      <c r="C25" s="43">
        <v>-185.70658999999972</v>
      </c>
      <c r="D25" s="43"/>
      <c r="E25" s="43">
        <v>1362.792</v>
      </c>
    </row>
    <row r="26" spans="1:5" ht="16.5">
      <c r="A26" s="26" t="s">
        <v>38</v>
      </c>
      <c r="B26" s="26"/>
      <c r="C26" s="43">
        <v>88.49911999999995</v>
      </c>
      <c r="D26" s="43"/>
      <c r="E26" s="43">
        <v>59.819</v>
      </c>
    </row>
    <row r="27" spans="1:5" ht="16.5">
      <c r="A27" s="26" t="s">
        <v>37</v>
      </c>
      <c r="B27" s="26"/>
      <c r="C27" s="43">
        <v>0</v>
      </c>
      <c r="D27" s="43"/>
      <c r="E27" s="43">
        <v>-27.11</v>
      </c>
    </row>
    <row r="28" spans="1:5" ht="16.5" hidden="1">
      <c r="A28" s="26" t="s">
        <v>53</v>
      </c>
      <c r="B28" s="26"/>
      <c r="C28" s="43">
        <v>0</v>
      </c>
      <c r="D28" s="43"/>
      <c r="E28" s="43">
        <v>0</v>
      </c>
    </row>
    <row r="29" spans="1:5" ht="16.5">
      <c r="A29" s="26" t="s">
        <v>149</v>
      </c>
      <c r="B29" s="26"/>
      <c r="C29" s="43">
        <v>-95.90087999999999</v>
      </c>
      <c r="D29" s="43"/>
      <c r="E29" s="43">
        <v>482.5</v>
      </c>
    </row>
    <row r="30" spans="1:7" ht="16.5">
      <c r="A30" s="26" t="s">
        <v>123</v>
      </c>
      <c r="B30" s="26"/>
      <c r="C30" s="43">
        <v>-70.21482999999996</v>
      </c>
      <c r="D30" s="43"/>
      <c r="E30" s="43">
        <v>-838.636</v>
      </c>
      <c r="G30" s="23"/>
    </row>
    <row r="31" spans="1:5" ht="7.5" customHeight="1">
      <c r="A31" s="26" t="s">
        <v>0</v>
      </c>
      <c r="B31" s="26"/>
      <c r="C31" s="45"/>
      <c r="D31" s="43"/>
      <c r="E31" s="45" t="s">
        <v>0</v>
      </c>
    </row>
    <row r="32" spans="1:5" ht="16.5">
      <c r="A32" s="27" t="s">
        <v>146</v>
      </c>
      <c r="B32" s="26"/>
      <c r="C32" s="65">
        <f>SUM(C21:C30)</f>
        <v>-23366.895839999994</v>
      </c>
      <c r="D32" s="43"/>
      <c r="E32" s="65">
        <f>SUM(E21:E30)</f>
        <v>-12012.161000000004</v>
      </c>
    </row>
    <row r="33" spans="1:5" ht="9" customHeight="1">
      <c r="A33" s="27"/>
      <c r="B33" s="26"/>
      <c r="C33" s="43" t="s">
        <v>0</v>
      </c>
      <c r="D33" s="43"/>
      <c r="E33" s="43"/>
    </row>
    <row r="34" spans="1:5" ht="16.5">
      <c r="A34" s="26" t="s">
        <v>32</v>
      </c>
      <c r="B34" s="26"/>
      <c r="C34" s="43" t="s">
        <v>0</v>
      </c>
      <c r="D34" s="43"/>
      <c r="E34" s="43"/>
    </row>
    <row r="35" spans="1:5" ht="16.5">
      <c r="A35" s="26" t="s">
        <v>128</v>
      </c>
      <c r="B35" s="26"/>
      <c r="C35" s="43">
        <v>3000.79359</v>
      </c>
      <c r="D35" s="43"/>
      <c r="E35" s="43">
        <v>2992.834</v>
      </c>
    </row>
    <row r="36" spans="1:5" ht="16.5" hidden="1">
      <c r="A36" s="26" t="s">
        <v>130</v>
      </c>
      <c r="B36" s="26"/>
      <c r="C36" s="43">
        <v>0.42892</v>
      </c>
      <c r="D36" s="43"/>
      <c r="E36" s="53">
        <v>0</v>
      </c>
    </row>
    <row r="37" spans="1:5" ht="16.5" hidden="1">
      <c r="A37" s="26" t="s">
        <v>103</v>
      </c>
      <c r="B37" s="26"/>
      <c r="C37" s="76">
        <v>0</v>
      </c>
      <c r="D37" s="43"/>
      <c r="E37" s="53">
        <v>0</v>
      </c>
    </row>
    <row r="38" spans="1:5" ht="16.5">
      <c r="A38" s="26" t="s">
        <v>183</v>
      </c>
      <c r="B38" s="26"/>
      <c r="C38" s="43">
        <v>-200</v>
      </c>
      <c r="D38" s="43"/>
      <c r="E38" s="43">
        <v>0</v>
      </c>
    </row>
    <row r="39" spans="1:5" ht="16.5">
      <c r="A39" s="26" t="s">
        <v>192</v>
      </c>
      <c r="B39" s="26"/>
      <c r="C39" s="43">
        <v>-3983.77252</v>
      </c>
      <c r="D39" s="43"/>
      <c r="E39" s="43">
        <v>0</v>
      </c>
    </row>
    <row r="40" spans="1:5" ht="16.5" hidden="1">
      <c r="A40" s="26" t="s">
        <v>107</v>
      </c>
      <c r="B40" s="26"/>
      <c r="C40" s="43">
        <v>0</v>
      </c>
      <c r="D40" s="43"/>
      <c r="E40" s="43">
        <v>0</v>
      </c>
    </row>
    <row r="41" spans="1:5" ht="16.5">
      <c r="A41" s="26" t="s">
        <v>133</v>
      </c>
      <c r="B41" s="26"/>
      <c r="C41" s="43">
        <v>0</v>
      </c>
      <c r="D41" s="43"/>
      <c r="E41" s="43">
        <v>181.132</v>
      </c>
    </row>
    <row r="42" spans="1:5" ht="16.5">
      <c r="A42" s="26" t="s">
        <v>188</v>
      </c>
      <c r="B42" s="26"/>
      <c r="C42" s="43">
        <v>12333.895</v>
      </c>
      <c r="D42" s="43"/>
      <c r="E42" s="43">
        <v>0</v>
      </c>
    </row>
    <row r="43" spans="1:10" ht="15.75" customHeight="1">
      <c r="A43" s="26" t="s">
        <v>150</v>
      </c>
      <c r="B43" s="26"/>
      <c r="C43" s="43">
        <v>16796.510709999995</v>
      </c>
      <c r="D43" s="43"/>
      <c r="E43" s="43">
        <v>10558.743</v>
      </c>
      <c r="H43" s="43"/>
      <c r="J43" s="43"/>
    </row>
    <row r="44" spans="1:5" ht="15.75" customHeight="1">
      <c r="A44" s="26" t="s">
        <v>110</v>
      </c>
      <c r="B44" s="26"/>
      <c r="C44" s="43">
        <v>10.43143</v>
      </c>
      <c r="D44" s="43"/>
      <c r="E44" s="43">
        <v>0</v>
      </c>
    </row>
    <row r="45" spans="1:5" ht="16.5">
      <c r="A45" s="26" t="s">
        <v>134</v>
      </c>
      <c r="B45" s="26"/>
      <c r="C45" s="43">
        <v>-276.209</v>
      </c>
      <c r="D45" s="43"/>
      <c r="E45" s="43">
        <v>-51.624</v>
      </c>
    </row>
    <row r="46" spans="1:5" ht="16.5">
      <c r="A46" s="26" t="s">
        <v>136</v>
      </c>
      <c r="B46" s="26"/>
      <c r="C46" s="43">
        <v>-2140.4573800000003</v>
      </c>
      <c r="D46" s="43"/>
      <c r="E46" s="43">
        <v>-202.899</v>
      </c>
    </row>
    <row r="47" spans="1:5" ht="16.5">
      <c r="A47" s="26" t="s">
        <v>0</v>
      </c>
      <c r="B47" s="26"/>
      <c r="C47" s="43" t="s">
        <v>0</v>
      </c>
      <c r="D47" s="43"/>
      <c r="E47" s="43"/>
    </row>
    <row r="48" spans="1:5" ht="16.5">
      <c r="A48" s="27" t="s">
        <v>175</v>
      </c>
      <c r="B48" s="26"/>
      <c r="C48" s="65">
        <f>SUM(C35:C47)</f>
        <v>25541.62075</v>
      </c>
      <c r="D48" s="43"/>
      <c r="E48" s="65">
        <f>SUM(E35:E47)</f>
        <v>13478.186000000002</v>
      </c>
    </row>
    <row r="49" spans="1:5" ht="16.5">
      <c r="A49" s="26"/>
      <c r="B49" s="26"/>
      <c r="C49" s="43"/>
      <c r="D49" s="43"/>
      <c r="E49" s="43"/>
    </row>
    <row r="50" spans="1:5" ht="16.5">
      <c r="A50" s="26" t="s">
        <v>36</v>
      </c>
      <c r="B50" s="26"/>
      <c r="C50" s="43" t="s">
        <v>0</v>
      </c>
      <c r="D50" s="43"/>
      <c r="E50" s="43"/>
    </row>
    <row r="51" spans="1:5" ht="16.5" hidden="1">
      <c r="A51" s="26" t="s">
        <v>77</v>
      </c>
      <c r="B51" s="26"/>
      <c r="C51" s="43">
        <f>'[2]SUMMARY'!C71</f>
        <v>0</v>
      </c>
      <c r="D51" s="43"/>
      <c r="E51" s="43">
        <f>'[2]SUMMARY'!F71</f>
        <v>0</v>
      </c>
    </row>
    <row r="52" spans="1:5" ht="16.5" hidden="1">
      <c r="A52" s="26" t="s">
        <v>108</v>
      </c>
      <c r="B52" s="26"/>
      <c r="C52" s="43">
        <f>'[2]SUMMARY'!C72</f>
        <v>0</v>
      </c>
      <c r="D52" s="43"/>
      <c r="E52" s="43">
        <f>'[2]SUMMARY'!E72</f>
        <v>0</v>
      </c>
    </row>
    <row r="53" spans="1:5" ht="16.5" hidden="1">
      <c r="A53" s="26" t="s">
        <v>109</v>
      </c>
      <c r="B53" s="26"/>
      <c r="C53" s="43">
        <f>'[2]SUMMARY'!C76</f>
        <v>0</v>
      </c>
      <c r="D53" s="43"/>
      <c r="E53" s="43">
        <f>'[2]SUMMARY'!E75</f>
        <v>0</v>
      </c>
    </row>
    <row r="54" spans="1:5" ht="16.5">
      <c r="A54" s="26" t="s">
        <v>111</v>
      </c>
      <c r="B54" s="26"/>
      <c r="C54" s="43">
        <v>-82.83813</v>
      </c>
      <c r="D54" s="43"/>
      <c r="E54" s="43">
        <v>-306.349</v>
      </c>
    </row>
    <row r="55" spans="1:5" ht="16.5">
      <c r="A55" s="26" t="s">
        <v>37</v>
      </c>
      <c r="B55" s="26"/>
      <c r="C55" s="43">
        <v>-1.536909999999989</v>
      </c>
      <c r="D55" s="43"/>
      <c r="E55" s="43">
        <v>-10.816</v>
      </c>
    </row>
    <row r="56" spans="1:5" ht="16.5" hidden="1">
      <c r="A56" s="26" t="s">
        <v>131</v>
      </c>
      <c r="B56" s="26"/>
      <c r="C56" s="43">
        <v>0</v>
      </c>
      <c r="D56" s="43"/>
      <c r="E56" s="43">
        <v>0</v>
      </c>
    </row>
    <row r="57" spans="1:5" ht="12" customHeight="1">
      <c r="A57" s="26"/>
      <c r="B57" s="26"/>
      <c r="C57" s="43"/>
      <c r="D57" s="43"/>
      <c r="E57" s="43"/>
    </row>
    <row r="58" spans="1:5" ht="16.5">
      <c r="A58" s="27" t="s">
        <v>176</v>
      </c>
      <c r="B58" s="26"/>
      <c r="C58" s="65">
        <f>SUM(C51:C57)-0.5</f>
        <v>-84.87504</v>
      </c>
      <c r="D58" s="64"/>
      <c r="E58" s="65">
        <f>SUM(E51:E57)+0.5</f>
        <v>-316.66499999999996</v>
      </c>
    </row>
    <row r="59" spans="1:5" ht="16.5">
      <c r="A59" s="27"/>
      <c r="B59" s="26"/>
      <c r="C59" s="66" t="s">
        <v>0</v>
      </c>
      <c r="D59" s="43"/>
      <c r="E59" s="43"/>
    </row>
    <row r="60" spans="1:5" ht="16.5">
      <c r="A60" s="27" t="s">
        <v>184</v>
      </c>
      <c r="B60" s="26"/>
      <c r="C60" s="64">
        <f>C32+C48+C58</f>
        <v>2089.8498700000046</v>
      </c>
      <c r="D60" s="43"/>
      <c r="E60" s="64">
        <f>E32+E48+E58-0.5</f>
        <v>1148.8599999999979</v>
      </c>
    </row>
    <row r="61" spans="1:5" ht="16.5">
      <c r="A61" s="26" t="s">
        <v>48</v>
      </c>
      <c r="B61" s="26"/>
      <c r="C61" s="26" t="s">
        <v>0</v>
      </c>
      <c r="D61" s="43"/>
      <c r="E61" s="43"/>
    </row>
    <row r="62" spans="1:5" ht="16.5">
      <c r="A62" s="67" t="s">
        <v>49</v>
      </c>
      <c r="B62" s="26"/>
      <c r="C62" s="43">
        <v>2104.783650000001</v>
      </c>
      <c r="D62" s="43"/>
      <c r="E62" s="43">
        <v>956.098</v>
      </c>
    </row>
    <row r="63" spans="1:5" ht="16.5">
      <c r="A63" s="67" t="s">
        <v>145</v>
      </c>
      <c r="B63" s="26"/>
      <c r="C63" s="43"/>
      <c r="D63" s="43"/>
      <c r="E63" s="43"/>
    </row>
    <row r="64" spans="1:5" ht="16.5" hidden="1">
      <c r="A64" s="26" t="s">
        <v>144</v>
      </c>
      <c r="B64" s="26"/>
      <c r="C64" s="43">
        <f>'[2]SUMMARY'!C88</f>
        <v>0.014124720000000479</v>
      </c>
      <c r="D64" s="43"/>
      <c r="E64" s="43">
        <f>'[2]SUMMARY'!F87</f>
        <v>0</v>
      </c>
    </row>
    <row r="65" spans="1:5" ht="14.25" customHeight="1">
      <c r="A65" s="27"/>
      <c r="B65" s="26"/>
      <c r="C65" s="26"/>
      <c r="D65" s="43"/>
      <c r="E65" s="43"/>
    </row>
    <row r="66" spans="1:5" ht="17.25" thickBot="1">
      <c r="A66" s="27" t="s">
        <v>86</v>
      </c>
      <c r="B66" s="26"/>
      <c r="C66" s="68">
        <f>SUM(C60:C65)+0.5</f>
        <v>4195.147644720006</v>
      </c>
      <c r="D66" s="43"/>
      <c r="E66" s="60">
        <f>SUM(E60:E65)</f>
        <v>2104.957999999998</v>
      </c>
    </row>
    <row r="67" spans="1:5" ht="17.25" thickTop="1">
      <c r="A67" s="27"/>
      <c r="B67" s="26"/>
      <c r="C67" s="41"/>
      <c r="D67" s="43"/>
      <c r="E67" s="43"/>
    </row>
    <row r="68" spans="1:5" ht="16.5">
      <c r="A68" s="27" t="s">
        <v>40</v>
      </c>
      <c r="B68" s="26"/>
      <c r="C68" s="26"/>
      <c r="D68" s="43"/>
      <c r="E68" s="43"/>
    </row>
    <row r="69" spans="1:5" ht="16.5">
      <c r="A69" s="26" t="s">
        <v>41</v>
      </c>
      <c r="B69" s="26"/>
      <c r="C69" s="43">
        <v>9193.268684906001</v>
      </c>
      <c r="D69" s="43"/>
      <c r="E69" s="43">
        <v>4962.999</v>
      </c>
    </row>
    <row r="70" spans="1:5" ht="16.5" hidden="1">
      <c r="A70" s="26" t="s">
        <v>81</v>
      </c>
      <c r="B70" s="26"/>
      <c r="C70" s="43">
        <f>'[2]SUMMARY'!C96</f>
        <v>0</v>
      </c>
      <c r="D70" s="43"/>
      <c r="E70" s="43">
        <v>0</v>
      </c>
    </row>
    <row r="71" spans="1:5" ht="16.5" hidden="1">
      <c r="A71" s="26" t="s">
        <v>125</v>
      </c>
      <c r="B71" s="26"/>
      <c r="C71" s="43">
        <f>'[2]SUMMARY'!C97</f>
        <v>0</v>
      </c>
      <c r="D71" s="43"/>
      <c r="E71" s="43">
        <v>0</v>
      </c>
    </row>
    <row r="72" spans="1:5" ht="7.5" customHeight="1">
      <c r="A72" s="26" t="s">
        <v>0</v>
      </c>
      <c r="B72" s="26"/>
      <c r="C72" s="45" t="s">
        <v>0</v>
      </c>
      <c r="D72" s="43"/>
      <c r="E72" s="45" t="s">
        <v>0</v>
      </c>
    </row>
    <row r="73" spans="1:5" ht="16.5">
      <c r="A73" s="26"/>
      <c r="B73" s="26"/>
      <c r="C73" s="43">
        <f>SUM(C69:C72)</f>
        <v>9193.268684906001</v>
      </c>
      <c r="D73" s="43"/>
      <c r="E73" s="43">
        <f>SUM(E69:E72)</f>
        <v>4962.999</v>
      </c>
    </row>
    <row r="74" spans="1:5" ht="16.5">
      <c r="A74" s="26" t="s">
        <v>137</v>
      </c>
      <c r="B74" s="26"/>
      <c r="C74" s="43">
        <v>-4998.17076</v>
      </c>
      <c r="D74" s="43"/>
      <c r="E74" s="43">
        <v>-2858.216</v>
      </c>
    </row>
    <row r="75" spans="1:5" ht="16.5" hidden="1">
      <c r="A75" s="26" t="s">
        <v>78</v>
      </c>
      <c r="B75" s="26"/>
      <c r="C75" s="43">
        <f>'[2]SUMMARY'!C101</f>
        <v>0</v>
      </c>
      <c r="D75" s="43"/>
      <c r="E75" s="43">
        <v>0</v>
      </c>
    </row>
    <row r="76" spans="1:5" ht="17.25" thickBot="1">
      <c r="A76" s="27" t="s">
        <v>48</v>
      </c>
      <c r="B76" s="26"/>
      <c r="C76" s="60">
        <f>SUM(C73:C75)</f>
        <v>4195.097924906001</v>
      </c>
      <c r="D76" s="43"/>
      <c r="E76" s="60">
        <f>SUM(E73:E75)</f>
        <v>2104.783</v>
      </c>
    </row>
    <row r="77" spans="1:5" ht="17.25" thickTop="1">
      <c r="A77" s="27"/>
      <c r="B77" s="26"/>
      <c r="C77" s="26" t="s">
        <v>0</v>
      </c>
      <c r="D77" s="26"/>
      <c r="E77" s="26"/>
    </row>
    <row r="78" spans="1:5" ht="16.5">
      <c r="A78" s="27"/>
      <c r="B78" s="26"/>
      <c r="C78" s="42" t="s">
        <v>0</v>
      </c>
      <c r="D78" s="26"/>
      <c r="E78" s="42" t="s">
        <v>0</v>
      </c>
    </row>
    <row r="79" spans="1:5" ht="16.5">
      <c r="A79" s="27" t="s">
        <v>120</v>
      </c>
      <c r="B79" s="26"/>
      <c r="C79" s="26"/>
      <c r="D79" s="26"/>
      <c r="E79" s="26"/>
    </row>
    <row r="80" spans="1:5" ht="16.5">
      <c r="A80" s="27" t="s">
        <v>172</v>
      </c>
      <c r="B80" s="26"/>
      <c r="C80" s="26"/>
      <c r="D80" s="26"/>
      <c r="E80" s="26"/>
    </row>
    <row r="81" spans="1:5" ht="16.5">
      <c r="A81" s="37"/>
      <c r="B81" s="37"/>
      <c r="C81" s="37"/>
      <c r="D81" s="37"/>
      <c r="E81" s="37"/>
    </row>
    <row r="82" spans="1:5" ht="16.5">
      <c r="A82" s="37"/>
      <c r="B82" s="37"/>
      <c r="C82" s="37"/>
      <c r="D82" s="37"/>
      <c r="E82" s="37"/>
    </row>
    <row r="89" ht="16.5">
      <c r="A89" s="27"/>
    </row>
    <row r="90" ht="16.5">
      <c r="A90" s="27"/>
    </row>
    <row r="91" ht="16.5">
      <c r="A91" s="27"/>
    </row>
    <row r="92" ht="16.5">
      <c r="A92" s="27"/>
    </row>
    <row r="93" ht="16.5">
      <c r="A93" s="27"/>
    </row>
    <row r="100" ht="12.75">
      <c r="E100" s="28" t="s">
        <v>0</v>
      </c>
    </row>
    <row r="109" ht="12.75">
      <c r="C109" t="s">
        <v>0</v>
      </c>
    </row>
    <row r="110" ht="12.75">
      <c r="E110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28">
      <selection activeCell="A11" sqref="A11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7.28125" style="0" hidden="1" customWidth="1"/>
    <col min="6" max="6" width="13.7109375" style="0" hidden="1" customWidth="1"/>
    <col min="7" max="7" width="4.00390625" style="0" hidden="1" customWidth="1"/>
    <col min="8" max="8" width="16.7109375" style="0" customWidth="1"/>
    <col min="9" max="9" width="13.00390625" style="0" customWidth="1"/>
    <col min="10" max="10" width="14.140625" style="0" customWidth="1"/>
    <col min="11" max="11" width="11.421875" style="0" customWidth="1"/>
  </cols>
  <sheetData>
    <row r="1" spans="1:11" ht="16.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0" ht="15.75">
      <c r="A3" s="19" t="s">
        <v>0</v>
      </c>
      <c r="B3" s="12"/>
      <c r="C3" s="12"/>
      <c r="D3" s="12"/>
      <c r="E3" s="12" t="s">
        <v>0</v>
      </c>
      <c r="F3" s="12"/>
      <c r="G3" s="12"/>
      <c r="H3" s="11"/>
      <c r="I3" s="11"/>
      <c r="J3" s="11"/>
    </row>
    <row r="4" spans="1:10" ht="15.75">
      <c r="A4" s="19"/>
      <c r="B4" s="12"/>
      <c r="C4" s="12"/>
      <c r="D4" s="12"/>
      <c r="E4" s="12"/>
      <c r="F4" s="12"/>
      <c r="G4" s="12"/>
      <c r="H4" s="11"/>
      <c r="I4" s="11"/>
      <c r="J4" s="11"/>
    </row>
    <row r="5" spans="1:11" ht="15.75">
      <c r="A5" s="89" t="s">
        <v>195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5.75">
      <c r="A6" s="89" t="s">
        <v>29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6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>
      <c r="A8" s="36"/>
      <c r="B8" s="36"/>
      <c r="C8" s="89" t="s">
        <v>196</v>
      </c>
      <c r="D8" s="89"/>
      <c r="E8" s="89"/>
      <c r="F8" s="89"/>
      <c r="G8" s="89"/>
      <c r="H8" s="89"/>
      <c r="I8" s="89"/>
      <c r="J8" s="36"/>
      <c r="K8" s="36"/>
    </row>
    <row r="9" spans="1:11" ht="16.5">
      <c r="A9" s="36"/>
      <c r="B9" s="36"/>
      <c r="C9" s="89" t="s">
        <v>177</v>
      </c>
      <c r="D9" s="89"/>
      <c r="E9" s="89"/>
      <c r="F9" s="89"/>
      <c r="G9" s="89"/>
      <c r="H9" s="89"/>
      <c r="I9" s="89"/>
      <c r="J9" s="36"/>
      <c r="K9" s="36"/>
    </row>
    <row r="10" spans="1:11" ht="15.75">
      <c r="A10" s="3"/>
      <c r="B10" s="3"/>
      <c r="C10" s="89" t="s">
        <v>178</v>
      </c>
      <c r="D10" s="89"/>
      <c r="E10" s="89"/>
      <c r="F10" s="89"/>
      <c r="G10" s="89"/>
      <c r="H10" s="89"/>
      <c r="I10" s="89"/>
      <c r="J10" s="3"/>
      <c r="K10" s="3"/>
    </row>
    <row r="11" spans="1:11" ht="16.5">
      <c r="A11" s="26"/>
      <c r="B11" s="26"/>
      <c r="C11" s="57"/>
      <c r="D11" s="57"/>
      <c r="E11" s="26"/>
      <c r="F11" s="36" t="s">
        <v>165</v>
      </c>
      <c r="G11" s="36" t="s">
        <v>94</v>
      </c>
      <c r="H11" s="36" t="s">
        <v>0</v>
      </c>
      <c r="I11" s="36"/>
      <c r="J11" s="36"/>
      <c r="K11" s="37"/>
    </row>
    <row r="12" spans="1:11" ht="16.5">
      <c r="A12" s="26" t="s">
        <v>0</v>
      </c>
      <c r="B12" s="26"/>
      <c r="C12" s="1"/>
      <c r="D12" s="3" t="s">
        <v>0</v>
      </c>
      <c r="E12" s="11"/>
      <c r="F12" s="3" t="s">
        <v>166</v>
      </c>
      <c r="G12" s="3" t="s">
        <v>95</v>
      </c>
      <c r="H12" s="81" t="s">
        <v>98</v>
      </c>
      <c r="I12" s="3"/>
      <c r="J12" s="3" t="s">
        <v>106</v>
      </c>
      <c r="K12" s="11"/>
    </row>
    <row r="13" spans="1:11" ht="16.5">
      <c r="A13" s="26"/>
      <c r="B13" s="26"/>
      <c r="C13" s="81" t="s">
        <v>92</v>
      </c>
      <c r="D13" s="3" t="s">
        <v>186</v>
      </c>
      <c r="E13" s="3" t="s">
        <v>39</v>
      </c>
      <c r="F13" s="3" t="s">
        <v>167</v>
      </c>
      <c r="G13" s="81" t="s">
        <v>96</v>
      </c>
      <c r="H13" s="81" t="s">
        <v>153</v>
      </c>
      <c r="I13" s="81"/>
      <c r="J13" s="81" t="s">
        <v>140</v>
      </c>
      <c r="K13" s="81" t="s">
        <v>99</v>
      </c>
    </row>
    <row r="14" spans="1:11" ht="16.5">
      <c r="A14" s="26" t="s">
        <v>0</v>
      </c>
      <c r="B14" s="26"/>
      <c r="C14" s="3" t="s">
        <v>93</v>
      </c>
      <c r="D14" s="3" t="s">
        <v>187</v>
      </c>
      <c r="E14" s="81" t="s">
        <v>5</v>
      </c>
      <c r="F14" s="3" t="s">
        <v>117</v>
      </c>
      <c r="G14" s="81" t="s">
        <v>97</v>
      </c>
      <c r="H14" s="81" t="s">
        <v>154</v>
      </c>
      <c r="I14" s="81" t="s">
        <v>99</v>
      </c>
      <c r="J14" s="81" t="s">
        <v>100</v>
      </c>
      <c r="K14" s="81" t="s">
        <v>101</v>
      </c>
    </row>
    <row r="15" spans="1:11" ht="16.5">
      <c r="A15" s="26" t="s">
        <v>25</v>
      </c>
      <c r="B15" s="26"/>
      <c r="C15" s="3" t="s">
        <v>1</v>
      </c>
      <c r="D15" s="3" t="s">
        <v>1</v>
      </c>
      <c r="E15" s="3" t="s">
        <v>27</v>
      </c>
      <c r="F15" s="3" t="s">
        <v>1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</row>
    <row r="16" spans="1:15" ht="16.5">
      <c r="A16" s="26" t="s">
        <v>0</v>
      </c>
      <c r="B16" s="26"/>
      <c r="C16" s="61" t="s">
        <v>0</v>
      </c>
      <c r="D16" s="26"/>
      <c r="E16" s="26"/>
      <c r="F16" s="26"/>
      <c r="G16" s="37"/>
      <c r="H16" s="37"/>
      <c r="I16" s="37"/>
      <c r="J16" s="37"/>
      <c r="K16" s="37"/>
      <c r="N16" s="8"/>
      <c r="O16" s="8"/>
    </row>
    <row r="17" spans="1:11" ht="15.75">
      <c r="A17" s="2" t="s">
        <v>197</v>
      </c>
      <c r="B17" s="1"/>
      <c r="C17" s="8">
        <f>169041.548-0.5</f>
        <v>169041.048</v>
      </c>
      <c r="D17" s="8">
        <v>0</v>
      </c>
      <c r="E17" s="8">
        <v>0</v>
      </c>
      <c r="F17" s="8">
        <v>0</v>
      </c>
      <c r="G17" s="8">
        <v>0</v>
      </c>
      <c r="H17" s="8">
        <v>2970</v>
      </c>
      <c r="I17" s="8">
        <f>SUM(C17:H17)</f>
        <v>172011.048</v>
      </c>
      <c r="J17" s="8">
        <v>1823</v>
      </c>
      <c r="K17" s="8">
        <f>SUM(I17:J17)</f>
        <v>173834.048</v>
      </c>
    </row>
    <row r="18" spans="1:11" ht="11.25" customHeight="1" hidden="1">
      <c r="A18" s="2"/>
      <c r="B18" s="1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hidden="1">
      <c r="A19" s="1" t="s">
        <v>157</v>
      </c>
      <c r="B19" s="1"/>
      <c r="C19" s="9">
        <f>-D19</f>
        <v>0</v>
      </c>
      <c r="D19" s="9">
        <f>-D17</f>
        <v>0</v>
      </c>
      <c r="E19" s="9"/>
      <c r="F19" s="9">
        <v>0</v>
      </c>
      <c r="G19" s="9">
        <f>-G17</f>
        <v>0</v>
      </c>
      <c r="H19" s="9">
        <f>-F19</f>
        <v>0</v>
      </c>
      <c r="I19" s="9">
        <f>SUM(C19:H19)</f>
        <v>0</v>
      </c>
      <c r="J19" s="9">
        <v>0</v>
      </c>
      <c r="K19" s="9">
        <f>SUM(I19:J19)</f>
        <v>0</v>
      </c>
    </row>
    <row r="20" spans="1:11" ht="15.75" customHeight="1" hidden="1">
      <c r="A20" s="2" t="s">
        <v>159</v>
      </c>
      <c r="B20" s="1"/>
      <c r="C20" s="8">
        <f>SUM(C17:C19)</f>
        <v>169041.048</v>
      </c>
      <c r="D20" s="8"/>
      <c r="E20" s="8"/>
      <c r="F20" s="8">
        <f aca="true" t="shared" si="0" ref="F20:K20">SUM(F17:F19)</f>
        <v>0</v>
      </c>
      <c r="G20" s="8">
        <f t="shared" si="0"/>
        <v>0</v>
      </c>
      <c r="H20" s="8">
        <f t="shared" si="0"/>
        <v>2970</v>
      </c>
      <c r="I20" s="8">
        <f t="shared" si="0"/>
        <v>172011.048</v>
      </c>
      <c r="J20" s="8">
        <f t="shared" si="0"/>
        <v>1823</v>
      </c>
      <c r="K20" s="8">
        <f t="shared" si="0"/>
        <v>173834.048</v>
      </c>
    </row>
    <row r="21" spans="1:11" ht="9" customHeight="1" hidden="1">
      <c r="A21" s="2" t="s">
        <v>0</v>
      </c>
      <c r="B21" s="1"/>
      <c r="C21" s="8"/>
      <c r="D21" s="8"/>
      <c r="E21" s="8"/>
      <c r="F21" s="8"/>
      <c r="G21" s="8"/>
      <c r="H21" s="8"/>
      <c r="I21" s="8"/>
      <c r="J21" s="8"/>
      <c r="K21" s="8"/>
    </row>
    <row r="22" spans="1:11" ht="17.25" customHeight="1" hidden="1">
      <c r="A22" s="1" t="s">
        <v>157</v>
      </c>
      <c r="B22" s="1"/>
      <c r="C22" s="8"/>
      <c r="D22" s="8"/>
      <c r="E22" s="8"/>
      <c r="F22" s="8"/>
      <c r="G22" s="8"/>
      <c r="H22" s="8">
        <v>0</v>
      </c>
      <c r="I22" s="8">
        <f>SUM(C22:H22)</f>
        <v>0</v>
      </c>
      <c r="J22" s="8"/>
      <c r="K22" s="8">
        <f>SUM(I22:J22)</f>
        <v>0</v>
      </c>
    </row>
    <row r="23" spans="1:11" ht="8.25" customHeight="1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1" t="s">
        <v>185</v>
      </c>
      <c r="B24" s="1"/>
      <c r="C24" s="8"/>
      <c r="D24" s="8"/>
      <c r="E24" s="8"/>
      <c r="F24" s="8"/>
      <c r="G24" s="8"/>
      <c r="H24" s="8"/>
      <c r="I24" s="8"/>
      <c r="J24" s="8"/>
      <c r="K24" s="8"/>
    </row>
    <row r="25" spans="1:16" ht="16.5">
      <c r="A25" s="1" t="s">
        <v>121</v>
      </c>
      <c r="B25" s="1"/>
      <c r="C25" s="8">
        <v>0</v>
      </c>
      <c r="D25" s="8">
        <v>0</v>
      </c>
      <c r="E25" s="8">
        <v>0</v>
      </c>
      <c r="F25" s="20">
        <v>0</v>
      </c>
      <c r="G25" s="8">
        <v>0</v>
      </c>
      <c r="H25" s="8">
        <f>'P&amp;L'!F46</f>
        <v>-822</v>
      </c>
      <c r="I25" s="8">
        <f>SUM(C25:H25)</f>
        <v>-822</v>
      </c>
      <c r="J25" s="8">
        <f>'P&amp;L'!F54</f>
        <v>-3</v>
      </c>
      <c r="K25" s="8">
        <f>SUM(I25:J25)</f>
        <v>-825</v>
      </c>
      <c r="P25" s="39"/>
    </row>
    <row r="26" spans="1:11" ht="15.75" hidden="1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hidden="1">
      <c r="A27" s="1" t="s">
        <v>129</v>
      </c>
      <c r="B27" s="1"/>
      <c r="C27" s="8"/>
      <c r="D27" s="8"/>
      <c r="E27" s="8"/>
      <c r="F27" s="8"/>
      <c r="G27" s="8"/>
      <c r="H27" s="82">
        <v>0</v>
      </c>
      <c r="I27" s="8">
        <f>SUM(C27:H27)</f>
        <v>0</v>
      </c>
      <c r="J27" s="8">
        <v>0</v>
      </c>
      <c r="K27" s="8">
        <f>SUM(I27:J27)</f>
        <v>0</v>
      </c>
    </row>
    <row r="28" spans="1:11" ht="9.75" customHeight="1">
      <c r="A28" s="2"/>
      <c r="B28" s="1"/>
      <c r="C28" s="8"/>
      <c r="D28" s="8"/>
      <c r="E28" s="8"/>
      <c r="F28" s="8"/>
      <c r="G28" s="8"/>
      <c r="H28" s="8"/>
      <c r="I28" s="8"/>
      <c r="J28" s="8"/>
      <c r="K28" s="8"/>
    </row>
    <row r="29" spans="1:11" ht="16.5" thickBot="1">
      <c r="A29" s="2" t="s">
        <v>198</v>
      </c>
      <c r="B29" s="1"/>
      <c r="C29" s="16">
        <f>SUM(C20:C28)</f>
        <v>169041.048</v>
      </c>
      <c r="D29" s="16">
        <f>SUM(D17:D28)</f>
        <v>0</v>
      </c>
      <c r="E29" s="16">
        <f>SUM(E17:E28)</f>
        <v>0</v>
      </c>
      <c r="F29" s="16">
        <f aca="true" t="shared" si="1" ref="F29:K29">SUM(F20:F28)</f>
        <v>0</v>
      </c>
      <c r="G29" s="16">
        <f t="shared" si="1"/>
        <v>0</v>
      </c>
      <c r="H29" s="16">
        <f t="shared" si="1"/>
        <v>2148</v>
      </c>
      <c r="I29" s="16">
        <f t="shared" si="1"/>
        <v>171189.048</v>
      </c>
      <c r="J29" s="16">
        <f t="shared" si="1"/>
        <v>1820</v>
      </c>
      <c r="K29" s="16">
        <f t="shared" si="1"/>
        <v>173009.048</v>
      </c>
    </row>
    <row r="30" spans="1:11" ht="16.5" thickTop="1">
      <c r="A30" s="2"/>
      <c r="B30" s="1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>
      <c r="A31" s="2" t="s">
        <v>199</v>
      </c>
      <c r="B31" s="1"/>
      <c r="C31" s="8">
        <f>169041.548-0.5</f>
        <v>169041.048</v>
      </c>
      <c r="D31" s="8">
        <v>-808.3737299999983</v>
      </c>
      <c r="E31" s="8">
        <v>0</v>
      </c>
      <c r="F31" s="8">
        <v>0</v>
      </c>
      <c r="G31" s="8">
        <v>0</v>
      </c>
      <c r="H31" s="8">
        <f>-1689.647+0.5</f>
        <v>-1689.147</v>
      </c>
      <c r="I31" s="8">
        <f>SUM(C31:H31)</f>
        <v>166543.52727000002</v>
      </c>
      <c r="J31" s="8">
        <v>679.8510000000001</v>
      </c>
      <c r="K31" s="8">
        <f>SUM(I31:J31)+0.5</f>
        <v>167223.87827000002</v>
      </c>
    </row>
    <row r="32" spans="1:11" ht="15.75" hidden="1">
      <c r="A32" s="2"/>
      <c r="B32" s="1"/>
      <c r="C32" s="8"/>
      <c r="D32" s="8"/>
      <c r="E32" s="8"/>
      <c r="F32" s="8"/>
      <c r="G32" s="8"/>
      <c r="H32" s="8"/>
      <c r="I32" s="8"/>
      <c r="J32" s="8"/>
      <c r="K32" s="8"/>
    </row>
    <row r="33" spans="1:11" ht="15.75" hidden="1">
      <c r="A33" s="1" t="s">
        <v>91</v>
      </c>
      <c r="B33" s="1"/>
      <c r="C33" s="8"/>
      <c r="D33" s="8"/>
      <c r="E33" s="8"/>
      <c r="F33" s="8"/>
      <c r="G33" s="8"/>
      <c r="H33" s="25">
        <v>0</v>
      </c>
      <c r="I33" s="8">
        <f>SUM(C33:H33)</f>
        <v>0</v>
      </c>
      <c r="J33" s="8"/>
      <c r="K33" s="8">
        <f>SUM(I33:J33)</f>
        <v>0</v>
      </c>
    </row>
    <row r="34" spans="1:11" ht="15.75" hidden="1">
      <c r="A34" s="2"/>
      <c r="B34" s="1"/>
      <c r="C34" s="9"/>
      <c r="D34" s="9"/>
      <c r="E34" s="9"/>
      <c r="F34" s="9"/>
      <c r="G34" s="9"/>
      <c r="H34" s="9"/>
      <c r="I34" s="9"/>
      <c r="J34" s="9"/>
      <c r="K34" s="9"/>
    </row>
    <row r="35" spans="1:11" ht="15.75" hidden="1">
      <c r="A35" s="2" t="s">
        <v>102</v>
      </c>
      <c r="B35" s="1"/>
      <c r="C35" s="8">
        <f aca="true" t="shared" si="2" ref="C35:K35">SUM(C31:C34)</f>
        <v>169041.048</v>
      </c>
      <c r="D35" s="8">
        <f t="shared" si="2"/>
        <v>-808.3737299999983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-1689.147</v>
      </c>
      <c r="I35" s="8">
        <f t="shared" si="2"/>
        <v>166543.52727000002</v>
      </c>
      <c r="J35" s="8">
        <f t="shared" si="2"/>
        <v>679.8510000000001</v>
      </c>
      <c r="K35" s="8">
        <f t="shared" si="2"/>
        <v>167223.87827000002</v>
      </c>
    </row>
    <row r="36" spans="1:11" ht="9" customHeight="1" hidden="1">
      <c r="A36" s="2"/>
      <c r="B36" s="1"/>
      <c r="C36" s="8"/>
      <c r="D36" s="8"/>
      <c r="E36" s="8"/>
      <c r="F36" s="8"/>
      <c r="G36" s="8"/>
      <c r="H36" s="8"/>
      <c r="I36" s="8"/>
      <c r="J36" s="8"/>
      <c r="K36" s="8"/>
    </row>
    <row r="37" spans="1:11" ht="15.75" hidden="1">
      <c r="A37" s="83"/>
      <c r="B37" s="1"/>
      <c r="C37" s="8"/>
      <c r="D37" s="8"/>
      <c r="E37" s="8"/>
      <c r="F37" s="8"/>
      <c r="G37" s="8"/>
      <c r="H37" s="8"/>
      <c r="I37" s="8"/>
      <c r="J37" s="8"/>
      <c r="K37" s="8"/>
    </row>
    <row r="38" spans="1:13" ht="15.75" hidden="1">
      <c r="A38" s="1" t="s">
        <v>157</v>
      </c>
      <c r="B38" s="1"/>
      <c r="C38" s="9">
        <v>0</v>
      </c>
      <c r="D38" s="9">
        <v>0</v>
      </c>
      <c r="E38" s="9"/>
      <c r="F38" s="9">
        <f>-F31</f>
        <v>0</v>
      </c>
      <c r="G38" s="9">
        <v>0</v>
      </c>
      <c r="H38" s="9">
        <v>0</v>
      </c>
      <c r="I38" s="9">
        <f>SUM(C38:H38)</f>
        <v>0</v>
      </c>
      <c r="J38" s="9">
        <v>0</v>
      </c>
      <c r="K38" s="9">
        <f>SUM(I38:J38)</f>
        <v>0</v>
      </c>
      <c r="M38" s="23"/>
    </row>
    <row r="39" spans="1:13" ht="15.75" hidden="1">
      <c r="A39" s="2" t="s">
        <v>160</v>
      </c>
      <c r="B39" s="1"/>
      <c r="C39" s="8">
        <f>C31+C38</f>
        <v>169041.048</v>
      </c>
      <c r="D39" s="8"/>
      <c r="E39" s="8"/>
      <c r="F39" s="8">
        <f aca="true" t="shared" si="3" ref="F39:K39">F31+F38</f>
        <v>0</v>
      </c>
      <c r="G39" s="8">
        <f t="shared" si="3"/>
        <v>0</v>
      </c>
      <c r="H39" s="8">
        <f>H31+H38+0.5</f>
        <v>-1688.647</v>
      </c>
      <c r="I39" s="8">
        <f>I31+I38+0.5</f>
        <v>166544.02727000002</v>
      </c>
      <c r="J39" s="8">
        <f t="shared" si="3"/>
        <v>679.8510000000001</v>
      </c>
      <c r="K39" s="8">
        <f t="shared" si="3"/>
        <v>167223.87827000002</v>
      </c>
      <c r="M39" s="23"/>
    </row>
    <row r="40" spans="1:13" ht="9" customHeight="1">
      <c r="A40" s="2"/>
      <c r="B40" s="1"/>
      <c r="C40" s="8"/>
      <c r="D40" s="8"/>
      <c r="E40" s="8"/>
      <c r="F40" s="8"/>
      <c r="G40" s="8"/>
      <c r="H40" s="8"/>
      <c r="I40" s="8"/>
      <c r="J40" s="8"/>
      <c r="K40" s="8"/>
      <c r="M40" s="23"/>
    </row>
    <row r="41" spans="1:13" ht="14.25" customHeight="1" hidden="1">
      <c r="A41" s="84" t="s">
        <v>179</v>
      </c>
      <c r="B41" s="1"/>
      <c r="C41" s="8"/>
      <c r="D41" s="8"/>
      <c r="E41" s="8"/>
      <c r="F41" s="8"/>
      <c r="G41" s="8"/>
      <c r="H41" s="8"/>
      <c r="I41" s="8"/>
      <c r="J41" s="8"/>
      <c r="K41" s="8"/>
      <c r="M41" s="23"/>
    </row>
    <row r="42" spans="1:20" ht="15.75" customHeight="1" hidden="1">
      <c r="A42" s="84" t="s">
        <v>180</v>
      </c>
      <c r="B42" s="1"/>
      <c r="C42" s="8">
        <v>0</v>
      </c>
      <c r="D42" s="8"/>
      <c r="E42" s="8"/>
      <c r="F42" s="8"/>
      <c r="G42" s="8"/>
      <c r="H42" s="8">
        <v>0</v>
      </c>
      <c r="I42" s="8">
        <f>SUM(C42:H42)</f>
        <v>0</v>
      </c>
      <c r="J42" s="8">
        <v>0</v>
      </c>
      <c r="K42" s="8">
        <f>SUM(I42:J42)</f>
        <v>0</v>
      </c>
      <c r="M42" s="23"/>
      <c r="Q42" s="43"/>
      <c r="R42" s="43">
        <f>SUM(L42:Q42)</f>
        <v>0</v>
      </c>
      <c r="S42" s="43">
        <v>-1172.944</v>
      </c>
      <c r="T42" s="43">
        <f>SUM(R42:S42)</f>
        <v>-1172.944</v>
      </c>
    </row>
    <row r="43" spans="1:13" ht="15" customHeight="1" hidden="1">
      <c r="A43" s="2"/>
      <c r="B43" s="1"/>
      <c r="C43" s="8"/>
      <c r="D43" s="8"/>
      <c r="E43" s="8"/>
      <c r="F43" s="8"/>
      <c r="G43" s="8"/>
      <c r="H43" s="8"/>
      <c r="I43" s="8"/>
      <c r="J43" s="8"/>
      <c r="K43" s="8"/>
      <c r="M43" s="23"/>
    </row>
    <row r="44" spans="1:13" ht="15" customHeight="1">
      <c r="A44" s="1" t="s">
        <v>190</v>
      </c>
      <c r="B44" s="1"/>
      <c r="C44" s="8"/>
      <c r="D44" s="8">
        <f>'BS'!C43-D31-0.5</f>
        <v>-3175.89903</v>
      </c>
      <c r="E44" s="8"/>
      <c r="F44" s="8"/>
      <c r="G44" s="8"/>
      <c r="H44" s="8"/>
      <c r="I44" s="8">
        <f>SUM(C44:H44)</f>
        <v>-3175.89903</v>
      </c>
      <c r="J44" s="8"/>
      <c r="K44" s="8">
        <f>SUM(I44:J44)</f>
        <v>-3175.89903</v>
      </c>
      <c r="M44" s="23"/>
    </row>
    <row r="45" spans="1:13" ht="15" customHeight="1">
      <c r="A45" s="2"/>
      <c r="B45" s="1"/>
      <c r="C45" s="8"/>
      <c r="D45" s="8"/>
      <c r="E45" s="8"/>
      <c r="F45" s="8"/>
      <c r="G45" s="8"/>
      <c r="H45" s="8"/>
      <c r="I45" s="8"/>
      <c r="J45" s="8"/>
      <c r="K45" s="8"/>
      <c r="M45" s="23"/>
    </row>
    <row r="46" spans="1:13" ht="15.75">
      <c r="A46" s="1" t="s">
        <v>185</v>
      </c>
      <c r="B46" s="1"/>
      <c r="C46" s="8"/>
      <c r="D46" s="8"/>
      <c r="E46" s="8"/>
      <c r="F46" s="8"/>
      <c r="G46" s="8"/>
      <c r="H46" s="8"/>
      <c r="I46" s="8"/>
      <c r="J46" s="8"/>
      <c r="K46" s="8"/>
      <c r="M46" s="77"/>
    </row>
    <row r="47" spans="1:16" ht="16.5">
      <c r="A47" s="1" t="s">
        <v>135</v>
      </c>
      <c r="B47" s="1"/>
      <c r="C47" s="8">
        <v>0</v>
      </c>
      <c r="D47" s="8">
        <v>0</v>
      </c>
      <c r="E47" s="8">
        <v>0</v>
      </c>
      <c r="F47" s="85">
        <v>0</v>
      </c>
      <c r="G47" s="8">
        <v>0</v>
      </c>
      <c r="H47" s="82">
        <f>'P&amp;L'!D46</f>
        <v>-1837</v>
      </c>
      <c r="I47" s="8">
        <f>SUM(C47:H47)</f>
        <v>-1837</v>
      </c>
      <c r="J47" s="8">
        <f>'P&amp;L'!D54</f>
        <v>-6</v>
      </c>
      <c r="K47" s="8">
        <f>SUM(I47:J47)</f>
        <v>-1843</v>
      </c>
      <c r="M47" s="23"/>
      <c r="P47" s="43"/>
    </row>
    <row r="48" spans="1:16" ht="16.5" hidden="1">
      <c r="A48" s="1"/>
      <c r="B48" s="1"/>
      <c r="C48" s="8"/>
      <c r="D48" s="8"/>
      <c r="E48" s="8"/>
      <c r="F48" s="82"/>
      <c r="G48" s="8"/>
      <c r="H48" s="82"/>
      <c r="I48" s="8"/>
      <c r="J48" s="8"/>
      <c r="K48" s="8"/>
      <c r="M48" s="23"/>
      <c r="P48" s="80"/>
    </row>
    <row r="49" spans="1:13" ht="15.75" hidden="1">
      <c r="A49" s="1" t="s">
        <v>129</v>
      </c>
      <c r="B49" s="1"/>
      <c r="C49" s="8"/>
      <c r="D49" s="8"/>
      <c r="E49" s="8"/>
      <c r="F49" s="82"/>
      <c r="G49" s="8"/>
      <c r="H49" s="82">
        <v>0</v>
      </c>
      <c r="I49" s="8">
        <f>SUM(C49:H49)</f>
        <v>0</v>
      </c>
      <c r="J49" s="8"/>
      <c r="K49" s="8">
        <f>SUM(I49:J49)</f>
        <v>0</v>
      </c>
      <c r="M49" s="23"/>
    </row>
    <row r="50" spans="1:11" ht="9.75" customHeight="1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</row>
    <row r="51" spans="1:11" ht="16.5" thickBot="1">
      <c r="A51" s="2" t="s">
        <v>200</v>
      </c>
      <c r="B51" s="1"/>
      <c r="C51" s="16">
        <f>SUM(C39:C50)</f>
        <v>169041.048</v>
      </c>
      <c r="D51" s="16">
        <f>SUM(D35:D50)</f>
        <v>-3984.2727599999985</v>
      </c>
      <c r="E51" s="16">
        <f>SUM(E35:E50)</f>
        <v>0</v>
      </c>
      <c r="F51" s="16">
        <f aca="true" t="shared" si="4" ref="F51:K51">SUM(F39:F50)</f>
        <v>0</v>
      </c>
      <c r="G51" s="16">
        <f t="shared" si="4"/>
        <v>0</v>
      </c>
      <c r="H51" s="16">
        <f>SUM(H39:H50)</f>
        <v>-3525.647</v>
      </c>
      <c r="I51" s="16">
        <f>SUM(I39:I50)</f>
        <v>161531.12824000002</v>
      </c>
      <c r="J51" s="16">
        <f t="shared" si="4"/>
        <v>673.8510000000001</v>
      </c>
      <c r="K51" s="16">
        <f t="shared" si="4"/>
        <v>162204.97924000002</v>
      </c>
    </row>
    <row r="52" spans="1:13" ht="17.25" thickTop="1">
      <c r="A52" s="27"/>
      <c r="B52" s="26"/>
      <c r="C52" s="26"/>
      <c r="D52" s="26"/>
      <c r="E52" s="37"/>
      <c r="F52" s="37"/>
      <c r="G52" s="26"/>
      <c r="H52" s="37"/>
      <c r="I52" s="37"/>
      <c r="J52" s="37"/>
      <c r="K52" s="37" t="s">
        <v>0</v>
      </c>
      <c r="M52" s="23"/>
    </row>
    <row r="53" spans="1:11" ht="16.5" hidden="1">
      <c r="A53" s="26" t="s">
        <v>138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3" ht="16.5" hidden="1">
      <c r="A54" s="26" t="s">
        <v>141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M54" s="23"/>
    </row>
    <row r="55" spans="1:13" ht="16.5" hidden="1">
      <c r="A55" s="26" t="s">
        <v>142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M55" s="23"/>
    </row>
    <row r="56" spans="1:11" ht="16.5" hidden="1">
      <c r="A56" s="26" t="s">
        <v>139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6.5" hidden="1">
      <c r="A57" s="26" t="s">
        <v>143</v>
      </c>
      <c r="B57" s="26"/>
      <c r="C57" s="26"/>
      <c r="D57" s="26"/>
      <c r="E57" s="26"/>
      <c r="F57" s="26"/>
      <c r="G57" s="26" t="s">
        <v>0</v>
      </c>
      <c r="H57" s="26"/>
      <c r="I57" s="26"/>
      <c r="J57" s="26"/>
      <c r="K57" s="26"/>
    </row>
    <row r="58" spans="1:11" ht="16.5" hidden="1">
      <c r="A58" s="26" t="s">
        <v>147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6.5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6.5" hidden="1">
      <c r="A60" s="26" t="s">
        <v>161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6.5" hidden="1">
      <c r="A61" s="26" t="s">
        <v>162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6.5" hidden="1">
      <c r="A62" s="26" t="s">
        <v>151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6.5" hidden="1">
      <c r="A63" s="26" t="s">
        <v>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6.5" hidden="1">
      <c r="A64" s="26" t="s">
        <v>155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6.5" hidden="1">
      <c r="A65" s="26" t="s">
        <v>163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6.5" hidden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6.5" hidden="1">
      <c r="A67" s="26" t="s">
        <v>156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6.5" hidden="1">
      <c r="A68" s="26" t="s">
        <v>152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6.5" hidden="1">
      <c r="A69" s="26" t="s">
        <v>164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6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6.5">
      <c r="A71" s="2" t="s">
        <v>181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6.5">
      <c r="A72" s="2" t="s">
        <v>173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6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6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6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6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6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6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6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6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6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6.5">
      <c r="A82" s="26"/>
      <c r="B82" s="26"/>
      <c r="C82" s="26"/>
      <c r="D82" s="26"/>
      <c r="E82" s="26"/>
      <c r="F82" s="26"/>
      <c r="G82" s="26"/>
      <c r="H82" s="26"/>
      <c r="I82" s="26"/>
      <c r="J82" s="26" t="s">
        <v>0</v>
      </c>
      <c r="K82" s="26"/>
    </row>
    <row r="83" spans="1:11" ht="16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6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6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6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6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6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6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6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kwongyf</cp:lastModifiedBy>
  <cp:lastPrinted>2020-02-25T09:26:21Z</cp:lastPrinted>
  <dcterms:created xsi:type="dcterms:W3CDTF">1998-03-21T00:09:32Z</dcterms:created>
  <dcterms:modified xsi:type="dcterms:W3CDTF">2020-02-25T09:29:09Z</dcterms:modified>
  <cp:category/>
  <cp:version/>
  <cp:contentType/>
  <cp:contentStatus/>
</cp:coreProperties>
</file>